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9440" windowHeight="8400" activeTab="1"/>
  </bookViews>
  <sheets>
    <sheet name="F 2009 Previsionnel" sheetId="1" r:id="rId1"/>
    <sheet name="H 2009 Previsionnel" sheetId="2" r:id="rId2"/>
    <sheet name="Juges" sheetId="3" r:id="rId3"/>
    <sheet name="Remplaçants" sheetId="4" r:id="rId4"/>
  </sheets>
  <externalReferences>
    <externalReference r:id="rId7"/>
  </externalReferences>
  <definedNames>
    <definedName name="_Key1" hidden="1">#REF!</definedName>
    <definedName name="_Order1" localSheetId="1" hidden="1">0</definedName>
    <definedName name="_Order1" hidden="1">255</definedName>
    <definedName name="_Sort" hidden="1">#REF!</definedName>
    <definedName name="h" hidden="1">0</definedName>
    <definedName name="nouveau" hidden="1">255</definedName>
    <definedName name="_xlnm.Print_Area" localSheetId="0">'F 2009 Previsionnel'!$A$1:$L$27</definedName>
  </definedNames>
  <calcPr fullCalcOnLoad="1"/>
</workbook>
</file>

<file path=xl/sharedStrings.xml><?xml version="1.0" encoding="utf-8"?>
<sst xmlns="http://schemas.openxmlformats.org/spreadsheetml/2006/main" count="242" uniqueCount="145">
  <si>
    <t xml:space="preserve"> INTERCLUBS 2009  1er TOUR HOMMES </t>
  </si>
  <si>
    <t>Equipe 1   1er TOUR 2009</t>
  </si>
  <si>
    <t>Equipe 2  1er TOUR 2009</t>
  </si>
  <si>
    <t>ATHLETE 1</t>
  </si>
  <si>
    <t>ATHLETE 2</t>
  </si>
  <si>
    <t>TOTAL</t>
  </si>
  <si>
    <t xml:space="preserve">Horaires </t>
  </si>
  <si>
    <t>Athlète</t>
  </si>
  <si>
    <t>Perf</t>
  </si>
  <si>
    <t>Pts</t>
  </si>
  <si>
    <t>ligne</t>
  </si>
  <si>
    <t>100 m</t>
  </si>
  <si>
    <t>Christophe Cavoleau</t>
  </si>
  <si>
    <t>Yusuf Akande</t>
  </si>
  <si>
    <t>Sebastien Joubert</t>
  </si>
  <si>
    <t>Samuel Piffeteau</t>
  </si>
  <si>
    <t>200 m</t>
  </si>
  <si>
    <t>Alexy Brehier</t>
  </si>
  <si>
    <t>Maxime Desilles</t>
  </si>
  <si>
    <t>Manuel Garcia</t>
  </si>
  <si>
    <t>Etienne Guilbeau</t>
  </si>
  <si>
    <t>400 m</t>
  </si>
  <si>
    <t>Corentin Eriau</t>
  </si>
  <si>
    <t>Christian Batard</t>
  </si>
  <si>
    <t>800 m</t>
  </si>
  <si>
    <t>Frederic Chocteau</t>
  </si>
  <si>
    <t>Benjamin Lavergne</t>
  </si>
  <si>
    <t>Yann Kerdoncuff</t>
  </si>
  <si>
    <t>Corentin Lavergne</t>
  </si>
  <si>
    <t>1500 m</t>
  </si>
  <si>
    <t>Antony Durand</t>
  </si>
  <si>
    <t>Remi Giraudon</t>
  </si>
  <si>
    <t>Thibault Picard</t>
  </si>
  <si>
    <t>Romain Garcia</t>
  </si>
  <si>
    <t>3000 m</t>
  </si>
  <si>
    <t>David Ferre</t>
  </si>
  <si>
    <t>Cyril Berthy</t>
  </si>
  <si>
    <t>Freddy Papin</t>
  </si>
  <si>
    <t>5000 m</t>
  </si>
  <si>
    <t>Tony Baudinet</t>
  </si>
  <si>
    <t>Patrice Perrais</t>
  </si>
  <si>
    <t>Mickael Henry</t>
  </si>
  <si>
    <t>Serge Gasnier</t>
  </si>
  <si>
    <t>110 H</t>
  </si>
  <si>
    <t>Dany Massidda</t>
  </si>
  <si>
    <t>400 H</t>
  </si>
  <si>
    <t>Julien Coquillaud</t>
  </si>
  <si>
    <t>Thierry Merlet</t>
  </si>
  <si>
    <t>3000 St</t>
  </si>
  <si>
    <t>Anselme Gilbert</t>
  </si>
  <si>
    <t>Alexandre Mourot</t>
  </si>
  <si>
    <t>5000 marche</t>
  </si>
  <si>
    <t>Loic Le Magueresse</t>
  </si>
  <si>
    <t>Joel Chantreau</t>
  </si>
  <si>
    <t>Antony Diaz</t>
  </si>
  <si>
    <t>Renan Buleon</t>
  </si>
  <si>
    <t>Antoine Pasco</t>
  </si>
  <si>
    <t>Gaetan Picard</t>
  </si>
  <si>
    <t>Cyril Michon</t>
  </si>
  <si>
    <t>Marc Benoit du Rey</t>
  </si>
  <si>
    <t>Sylvain Morell</t>
  </si>
  <si>
    <t>RELAIS</t>
  </si>
  <si>
    <t>4 X 100</t>
  </si>
  <si>
    <t>4 X 400</t>
  </si>
  <si>
    <t xml:space="preserve"> INTERCLUBS 2009 1er TOUR FEMMES </t>
  </si>
  <si>
    <t>Athlète 1</t>
  </si>
  <si>
    <t>Athlète 2</t>
  </si>
  <si>
    <t>Ophélie Cuvelier</t>
  </si>
  <si>
    <t>Alice Leplat</t>
  </si>
  <si>
    <t>Alizée Cuvelier</t>
  </si>
  <si>
    <t>Anne-Laure Blanchard</t>
  </si>
  <si>
    <t>Juliette Beaujean</t>
  </si>
  <si>
    <t>Christelle Fourreau</t>
  </si>
  <si>
    <t>Annie Gaudre</t>
  </si>
  <si>
    <t>Julie Lerat</t>
  </si>
  <si>
    <t>Sandra Guilloteau</t>
  </si>
  <si>
    <t>Melissa Richardeau</t>
  </si>
  <si>
    <t>Laurence Dupont-Alnet</t>
  </si>
  <si>
    <t>100 H</t>
  </si>
  <si>
    <t>Mathilde Pasco</t>
  </si>
  <si>
    <t>Mélanie Goure</t>
  </si>
  <si>
    <t>Marche</t>
  </si>
  <si>
    <t>Christine Briantais</t>
  </si>
  <si>
    <t>Manon Gautret</t>
  </si>
  <si>
    <t>Mélanie Massidda</t>
  </si>
  <si>
    <t>Corentin Fournier</t>
  </si>
  <si>
    <t>Laurence Gasnier</t>
  </si>
  <si>
    <t>Elodie Richard</t>
  </si>
  <si>
    <t>Melanie Goure</t>
  </si>
  <si>
    <t>Horaires</t>
  </si>
  <si>
    <t>15 05</t>
  </si>
  <si>
    <t>13 40</t>
  </si>
  <si>
    <t>12 55</t>
  </si>
  <si>
    <t>13 15</t>
  </si>
  <si>
    <t>14 25</t>
  </si>
  <si>
    <t>16 00</t>
  </si>
  <si>
    <t>16 15</t>
  </si>
  <si>
    <t>14 10</t>
  </si>
  <si>
    <t>12 15</t>
  </si>
  <si>
    <t>15 20</t>
  </si>
  <si>
    <t>11 00</t>
  </si>
  <si>
    <t>11 45</t>
  </si>
  <si>
    <t>13 30</t>
  </si>
  <si>
    <t>17 20 / 17 30</t>
  </si>
  <si>
    <t>Equipe</t>
  </si>
  <si>
    <t>Longueur</t>
  </si>
  <si>
    <t>Hauteur</t>
  </si>
  <si>
    <t>Triple</t>
  </si>
  <si>
    <t>Perche</t>
  </si>
  <si>
    <t>Poids</t>
  </si>
  <si>
    <t>Disque</t>
  </si>
  <si>
    <t>Javelot</t>
  </si>
  <si>
    <t>Marteau</t>
  </si>
  <si>
    <t>13 55</t>
  </si>
  <si>
    <t>15 40</t>
  </si>
  <si>
    <t>12 30</t>
  </si>
  <si>
    <t>17 05 / 17 20</t>
  </si>
  <si>
    <t>Manon Porcher Briantais</t>
  </si>
  <si>
    <t>Karin Catacchio</t>
  </si>
  <si>
    <t>David Brunacci</t>
  </si>
  <si>
    <t>Edith</t>
  </si>
  <si>
    <t>Richard</t>
  </si>
  <si>
    <t>Florent</t>
  </si>
  <si>
    <t>Buleon</t>
  </si>
  <si>
    <t>Franck</t>
  </si>
  <si>
    <t>Pasco</t>
  </si>
  <si>
    <t>Jean-François</t>
  </si>
  <si>
    <t>Massidda</t>
  </si>
  <si>
    <t xml:space="preserve">Romain </t>
  </si>
  <si>
    <t>Arnaud</t>
  </si>
  <si>
    <t>Pierre-Gilbert</t>
  </si>
  <si>
    <t>Gasnier</t>
  </si>
  <si>
    <t>Fédéral</t>
  </si>
  <si>
    <t>Lancers</t>
  </si>
  <si>
    <t>Régional</t>
  </si>
  <si>
    <t>Sauts</t>
  </si>
  <si>
    <t>Juge aux arrivées</t>
  </si>
  <si>
    <t>Cyril</t>
  </si>
  <si>
    <t>Berthy</t>
  </si>
  <si>
    <t>Mélanie</t>
  </si>
  <si>
    <t>Mossard</t>
  </si>
  <si>
    <t>Freddy</t>
  </si>
  <si>
    <t>Papin</t>
  </si>
  <si>
    <t>Claire</t>
  </si>
  <si>
    <t>Ferré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</si>
</sst>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_)"/>
    <numFmt numFmtId="166" formatCode="0.0000_)"/>
    <numFmt numFmtId="167" formatCode="General_)"/>
  </numFmts>
  <fonts count="45">
    <font>
      <sz val="11"/>
      <color theme="1"/>
      <name val="Verdana"/>
      <family val="2"/>
    </font>
    <font>
      <sz val="11"/>
      <color indexed="8"/>
      <name val="Verdana"/>
      <family val="2"/>
    </font>
    <font>
      <sz val="10"/>
      <name val="Courier"/>
      <family val="3"/>
    </font>
    <font>
      <sz val="11"/>
      <name val="Verdana"/>
      <family val="2"/>
    </font>
    <font>
      <b/>
      <sz val="11"/>
      <name val="Verdana"/>
      <family val="2"/>
    </font>
    <font>
      <b/>
      <u val="single"/>
      <sz val="11"/>
      <name val="Verdana"/>
      <family val="2"/>
    </font>
    <font>
      <sz val="10"/>
      <name val="Arial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u val="single"/>
      <sz val="11"/>
      <color indexed="8"/>
      <name val="Verdana"/>
      <family val="2"/>
    </font>
    <font>
      <sz val="12"/>
      <name val="Arial MT"/>
      <family val="0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sz val="11"/>
      <color indexed="62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sz val="11"/>
      <color indexed="56"/>
      <name val="Verdana"/>
      <family val="2"/>
    </font>
    <font>
      <sz val="11"/>
      <color theme="0"/>
      <name val="Verdana"/>
      <family val="2"/>
    </font>
    <font>
      <sz val="11"/>
      <color rgb="FFFF0000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sz val="11"/>
      <color rgb="FF3F3F76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1"/>
      <color theme="3" tint="-0.4999699890613556"/>
      <name val="Verdana"/>
      <family val="2"/>
    </font>
    <font>
      <sz val="11"/>
      <color theme="3" tint="-0.4999699890613556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6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0" xfId="52" applyNumberFormat="1" applyFont="1" applyAlignment="1" applyProtection="1">
      <alignment horizontal="centerContinuous" vertical="center"/>
      <protection/>
    </xf>
    <xf numFmtId="0" fontId="3" fillId="0" borderId="0" xfId="52" applyNumberFormat="1" applyFont="1" applyAlignment="1" applyProtection="1">
      <alignment horizontal="centerContinuous" vertical="center"/>
      <protection/>
    </xf>
    <xf numFmtId="0" fontId="5" fillId="0" borderId="0" xfId="52" applyNumberFormat="1" applyFont="1" applyAlignment="1" applyProtection="1">
      <alignment horizontal="centerContinuous" vertical="center"/>
      <protection/>
    </xf>
    <xf numFmtId="0" fontId="3" fillId="0" borderId="0" xfId="52" applyFont="1" applyAlignment="1">
      <alignment horizontal="centerContinuous"/>
      <protection/>
    </xf>
    <xf numFmtId="0" fontId="4" fillId="0" borderId="0" xfId="52" applyFont="1">
      <alignment/>
      <protection/>
    </xf>
    <xf numFmtId="0" fontId="27" fillId="33" borderId="10" xfId="52" applyFont="1" applyFill="1" applyBorder="1">
      <alignment/>
      <protection/>
    </xf>
    <xf numFmtId="0" fontId="27" fillId="33" borderId="10" xfId="50" applyFont="1" applyFill="1" applyBorder="1" applyAlignment="1">
      <alignment horizontal="centerContinuous" vertical="center"/>
      <protection/>
    </xf>
    <xf numFmtId="0" fontId="27" fillId="33" borderId="11" xfId="52" applyFont="1" applyFill="1" applyBorder="1" applyAlignment="1">
      <alignment horizontal="centerContinuous"/>
      <protection/>
    </xf>
    <xf numFmtId="0" fontId="27" fillId="33" borderId="12" xfId="52" applyFont="1" applyFill="1" applyBorder="1" applyAlignment="1">
      <alignment horizontal="centerContinuous" vertical="center"/>
      <protection/>
    </xf>
    <xf numFmtId="0" fontId="42" fillId="33" borderId="11" xfId="52" applyFont="1" applyFill="1" applyBorder="1" applyAlignment="1">
      <alignment horizontal="centerContinuous" vertical="center"/>
      <protection/>
    </xf>
    <xf numFmtId="0" fontId="27" fillId="33" borderId="12" xfId="52" applyFont="1" applyFill="1" applyBorder="1" applyAlignment="1">
      <alignment horizontal="centerContinuous"/>
      <protection/>
    </xf>
    <xf numFmtId="0" fontId="3" fillId="0" borderId="12" xfId="52" applyFont="1" applyBorder="1" applyAlignment="1">
      <alignment horizontal="centerContinuous"/>
      <protection/>
    </xf>
    <xf numFmtId="0" fontId="4" fillId="0" borderId="0" xfId="52" applyNumberFormat="1" applyFont="1" applyBorder="1" applyAlignment="1" applyProtection="1">
      <alignment horizontal="center" vertical="center"/>
      <protection/>
    </xf>
    <xf numFmtId="0" fontId="27" fillId="33" borderId="10" xfId="52" applyNumberFormat="1" applyFont="1" applyFill="1" applyBorder="1" applyAlignment="1" applyProtection="1">
      <alignment horizontal="centerContinuous" vertical="center"/>
      <protection/>
    </xf>
    <xf numFmtId="0" fontId="27" fillId="33" borderId="13" xfId="52" applyNumberFormat="1" applyFont="1" applyFill="1" applyBorder="1" applyAlignment="1" applyProtection="1">
      <alignment horizontal="center" vertical="center"/>
      <protection/>
    </xf>
    <xf numFmtId="0" fontId="27" fillId="33" borderId="12" xfId="52" applyNumberFormat="1" applyFont="1" applyFill="1" applyBorder="1" applyAlignment="1" applyProtection="1">
      <alignment horizontal="centerContinuous" vertical="center"/>
      <protection/>
    </xf>
    <xf numFmtId="0" fontId="27" fillId="33" borderId="11" xfId="52" applyNumberFormat="1" applyFont="1" applyFill="1" applyBorder="1" applyAlignment="1" applyProtection="1">
      <alignment horizontal="centerContinuous" vertical="center"/>
      <protection/>
    </xf>
    <xf numFmtId="0" fontId="27" fillId="33" borderId="13" xfId="52" applyNumberFormat="1" applyFont="1" applyFill="1" applyBorder="1" applyAlignment="1" applyProtection="1">
      <alignment horizontal="centerContinuous" vertical="center"/>
      <protection/>
    </xf>
    <xf numFmtId="0" fontId="3" fillId="0" borderId="10" xfId="52" applyNumberFormat="1" applyFont="1" applyBorder="1" applyAlignment="1" applyProtection="1">
      <alignment horizontal="centerContinuous" vertical="center"/>
      <protection/>
    </xf>
    <xf numFmtId="0" fontId="3" fillId="0" borderId="12" xfId="52" applyNumberFormat="1" applyFont="1" applyBorder="1" applyAlignment="1" applyProtection="1">
      <alignment horizontal="centerContinuous" vertical="center"/>
      <protection/>
    </xf>
    <xf numFmtId="0" fontId="3" fillId="0" borderId="14" xfId="52" applyNumberFormat="1" applyFont="1" applyBorder="1" applyAlignment="1" applyProtection="1">
      <alignment horizontal="center" vertical="center"/>
      <protection/>
    </xf>
    <xf numFmtId="0" fontId="3" fillId="0" borderId="15" xfId="52" applyNumberFormat="1" applyFont="1" applyBorder="1" applyAlignment="1" applyProtection="1">
      <alignment horizontal="center" vertical="center" wrapText="1"/>
      <protection/>
    </xf>
    <xf numFmtId="0" fontId="3" fillId="0" borderId="16" xfId="52" applyNumberFormat="1" applyFont="1" applyBorder="1" applyAlignment="1" applyProtection="1">
      <alignment horizontal="center" vertical="center"/>
      <protection/>
    </xf>
    <xf numFmtId="0" fontId="3" fillId="0" borderId="16" xfId="52" applyNumberFormat="1" applyFont="1" applyBorder="1" applyAlignment="1" applyProtection="1">
      <alignment horizontal="center" vertical="center" wrapText="1"/>
      <protection/>
    </xf>
    <xf numFmtId="164" fontId="3" fillId="0" borderId="16" xfId="52" applyNumberFormat="1" applyFont="1" applyBorder="1" applyAlignment="1" applyProtection="1">
      <alignment horizontal="center" vertical="center"/>
      <protection/>
    </xf>
    <xf numFmtId="0" fontId="3" fillId="34" borderId="16" xfId="52" applyNumberFormat="1" applyFont="1" applyFill="1" applyBorder="1" applyAlignment="1" applyProtection="1">
      <alignment horizontal="center" vertical="center"/>
      <protection/>
    </xf>
    <xf numFmtId="20" fontId="3" fillId="0" borderId="16" xfId="52" applyNumberFormat="1" applyFont="1" applyBorder="1" applyAlignment="1" applyProtection="1">
      <alignment horizontal="center" vertical="center"/>
      <protection/>
    </xf>
    <xf numFmtId="165" fontId="3" fillId="0" borderId="16" xfId="52" applyNumberFormat="1" applyFont="1" applyBorder="1" applyAlignment="1" applyProtection="1">
      <alignment horizontal="center" vertical="center"/>
      <protection/>
    </xf>
    <xf numFmtId="164" fontId="3" fillId="34" borderId="16" xfId="52" applyNumberFormat="1" applyFont="1" applyFill="1" applyBorder="1" applyAlignment="1" applyProtection="1">
      <alignment horizontal="center" vertical="center"/>
      <protection/>
    </xf>
    <xf numFmtId="0" fontId="1" fillId="0" borderId="16" xfId="52" applyNumberFormat="1" applyFont="1" applyBorder="1" applyAlignment="1" applyProtection="1">
      <alignment horizontal="center" vertical="center" wrapText="1"/>
      <protection/>
    </xf>
    <xf numFmtId="166" fontId="3" fillId="34" borderId="16" xfId="52" applyNumberFormat="1" applyFont="1" applyFill="1" applyBorder="1" applyAlignment="1" applyProtection="1">
      <alignment horizontal="center" vertical="center"/>
      <protection/>
    </xf>
    <xf numFmtId="0" fontId="7" fillId="0" borderId="16" xfId="52" applyNumberFormat="1" applyFont="1" applyBorder="1" applyAlignment="1" applyProtection="1">
      <alignment horizontal="center" vertical="center" wrapText="1"/>
      <protection/>
    </xf>
    <xf numFmtId="0" fontId="8" fillId="0" borderId="16" xfId="52" applyNumberFormat="1" applyFont="1" applyBorder="1" applyAlignment="1" applyProtection="1">
      <alignment horizontal="center" vertical="center" wrapText="1"/>
      <protection/>
    </xf>
    <xf numFmtId="0" fontId="3" fillId="0" borderId="0" xfId="52" applyNumberFormat="1" applyFont="1" applyBorder="1" applyAlignment="1" applyProtection="1">
      <alignment horizontal="left"/>
      <protection/>
    </xf>
    <xf numFmtId="0" fontId="1" fillId="0" borderId="0" xfId="50" applyFont="1">
      <alignment/>
      <protection/>
    </xf>
    <xf numFmtId="0" fontId="1" fillId="0" borderId="0" xfId="50" applyNumberFormat="1" applyFont="1" applyBorder="1" applyAlignment="1" applyProtection="1">
      <alignment horizontal="centerContinuous" vertical="center"/>
      <protection/>
    </xf>
    <xf numFmtId="0" fontId="9" fillId="0" borderId="0" xfId="50" applyNumberFormat="1" applyFont="1" applyBorder="1" applyAlignment="1" applyProtection="1">
      <alignment horizontal="centerContinuous" vertical="center"/>
      <protection/>
    </xf>
    <xf numFmtId="0" fontId="1" fillId="0" borderId="0" xfId="50" applyFont="1" applyBorder="1" applyAlignment="1">
      <alignment horizontal="centerContinuous" vertical="center"/>
      <protection/>
    </xf>
    <xf numFmtId="0" fontId="3" fillId="0" borderId="0" xfId="50" applyFont="1">
      <alignment/>
      <protection/>
    </xf>
    <xf numFmtId="0" fontId="1" fillId="0" borderId="10" xfId="50" applyFont="1" applyBorder="1" applyAlignment="1">
      <alignment horizontal="centerContinuous" vertical="center"/>
      <protection/>
    </xf>
    <xf numFmtId="0" fontId="1" fillId="0" borderId="11" xfId="50" applyFont="1" applyBorder="1" applyAlignment="1">
      <alignment horizontal="centerContinuous"/>
      <protection/>
    </xf>
    <xf numFmtId="0" fontId="8" fillId="0" borderId="16" xfId="50" applyNumberFormat="1" applyFont="1" applyBorder="1" applyAlignment="1" applyProtection="1">
      <alignment horizontal="centerContinuous" vertical="center"/>
      <protection/>
    </xf>
    <xf numFmtId="0" fontId="1" fillId="0" borderId="16" xfId="50" applyNumberFormat="1" applyFont="1" applyBorder="1" applyAlignment="1" applyProtection="1">
      <alignment horizontal="centerContinuous" vertical="center"/>
      <protection/>
    </xf>
    <xf numFmtId="0" fontId="1" fillId="0" borderId="0" xfId="50" applyNumberFormat="1" applyFont="1" applyBorder="1" applyAlignment="1" applyProtection="1">
      <alignment horizontal="center" vertical="center"/>
      <protection/>
    </xf>
    <xf numFmtId="0" fontId="42" fillId="33" borderId="10" xfId="50" applyNumberFormat="1" applyFont="1" applyFill="1" applyBorder="1" applyAlignment="1" applyProtection="1">
      <alignment horizontal="centerContinuous" vertical="center"/>
      <protection/>
    </xf>
    <xf numFmtId="0" fontId="42" fillId="33" borderId="11" xfId="50" applyNumberFormat="1" applyFont="1" applyFill="1" applyBorder="1" applyAlignment="1" applyProtection="1">
      <alignment horizontal="centerContinuous" vertical="center"/>
      <protection/>
    </xf>
    <xf numFmtId="0" fontId="42" fillId="33" borderId="12" xfId="50" applyNumberFormat="1" applyFont="1" applyFill="1" applyBorder="1" applyAlignment="1" applyProtection="1">
      <alignment horizontal="centerContinuous" vertical="center"/>
      <protection/>
    </xf>
    <xf numFmtId="0" fontId="42" fillId="33" borderId="0" xfId="50" applyNumberFormat="1" applyFont="1" applyFill="1" applyBorder="1" applyAlignment="1" applyProtection="1">
      <alignment horizontal="centerContinuous" vertical="center"/>
      <protection/>
    </xf>
    <xf numFmtId="0" fontId="1" fillId="0" borderId="0" xfId="50" applyFont="1" applyBorder="1">
      <alignment/>
      <protection/>
    </xf>
    <xf numFmtId="0" fontId="42" fillId="33" borderId="16" xfId="50" applyNumberFormat="1" applyFont="1" applyFill="1" applyBorder="1" applyAlignment="1" applyProtection="1">
      <alignment horizontal="center" vertical="center"/>
      <protection/>
    </xf>
    <xf numFmtId="0" fontId="1" fillId="34" borderId="16" xfId="50" applyNumberFormat="1" applyFont="1" applyFill="1" applyBorder="1" applyAlignment="1" applyProtection="1">
      <alignment horizontal="center" vertical="center" wrapText="1"/>
      <protection/>
    </xf>
    <xf numFmtId="0" fontId="1" fillId="34" borderId="16" xfId="50" applyNumberFormat="1" applyFont="1" applyFill="1" applyBorder="1" applyAlignment="1" applyProtection="1">
      <alignment horizontal="center" vertical="center"/>
      <protection/>
    </xf>
    <xf numFmtId="0" fontId="1" fillId="34" borderId="0" xfId="50" applyNumberFormat="1" applyFont="1" applyFill="1" applyBorder="1" applyAlignment="1" applyProtection="1">
      <alignment horizontal="center" vertical="center"/>
      <protection/>
    </xf>
    <xf numFmtId="165" fontId="1" fillId="34" borderId="0" xfId="50" applyNumberFormat="1" applyFont="1" applyFill="1" applyBorder="1" applyAlignment="1" applyProtection="1">
      <alignment horizontal="center" vertical="center"/>
      <protection/>
    </xf>
    <xf numFmtId="0" fontId="3" fillId="0" borderId="0" xfId="50" applyFont="1" applyAlignment="1">
      <alignment horizontal="center"/>
      <protection/>
    </xf>
    <xf numFmtId="1" fontId="3" fillId="0" borderId="0" xfId="50" applyNumberFormat="1" applyFont="1" applyAlignment="1">
      <alignment horizontal="center" vertical="center"/>
      <protection/>
    </xf>
    <xf numFmtId="0" fontId="1" fillId="34" borderId="16" xfId="51" applyNumberFormat="1" applyFont="1" applyFill="1" applyBorder="1" applyAlignment="1" applyProtection="1">
      <alignment horizontal="center" vertical="center" wrapText="1"/>
      <protection/>
    </xf>
    <xf numFmtId="0" fontId="9" fillId="0" borderId="0" xfId="50" applyNumberFormat="1" applyFont="1" applyBorder="1" applyAlignment="1" applyProtection="1">
      <alignment horizontal="left"/>
      <protection/>
    </xf>
    <xf numFmtId="0" fontId="1" fillId="34" borderId="0" xfId="50" applyNumberFormat="1" applyFont="1" applyFill="1" applyBorder="1" applyAlignment="1" applyProtection="1">
      <alignment horizontal="center" vertical="center" wrapText="1"/>
      <protection/>
    </xf>
    <xf numFmtId="164" fontId="1" fillId="34" borderId="0" xfId="50" applyNumberFormat="1" applyFont="1" applyFill="1" applyBorder="1" applyAlignment="1" applyProtection="1">
      <alignment horizontal="center" vertical="center"/>
      <protection/>
    </xf>
    <xf numFmtId="0" fontId="1" fillId="34" borderId="0" xfId="50" applyNumberFormat="1" applyFont="1" applyFill="1" applyBorder="1" applyAlignment="1" applyProtection="1">
      <alignment vertical="center"/>
      <protection/>
    </xf>
    <xf numFmtId="166" fontId="1" fillId="34" borderId="0" xfId="50" applyNumberFormat="1" applyFont="1" applyFill="1" applyBorder="1" applyAlignment="1" applyProtection="1">
      <alignment horizontal="center" vertical="center"/>
      <protection/>
    </xf>
    <xf numFmtId="165" fontId="1" fillId="0" borderId="0" xfId="50" applyNumberFormat="1" applyFont="1" applyBorder="1" applyAlignment="1" applyProtection="1">
      <alignment horizontal="center" vertical="center"/>
      <protection/>
    </xf>
    <xf numFmtId="0" fontId="8" fillId="0" borderId="0" xfId="50" applyFont="1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3" fillId="0" borderId="17" xfId="52" applyNumberFormat="1" applyFont="1" applyBorder="1" applyAlignment="1" applyProtection="1">
      <alignment vertical="center"/>
      <protection/>
    </xf>
    <xf numFmtId="164" fontId="27" fillId="0" borderId="16" xfId="52" applyNumberFormat="1" applyFont="1" applyBorder="1" applyAlignment="1" applyProtection="1">
      <alignment horizontal="center" vertical="center"/>
      <protection/>
    </xf>
    <xf numFmtId="164" fontId="27" fillId="34" borderId="16" xfId="52" applyNumberFormat="1" applyFont="1" applyFill="1" applyBorder="1" applyAlignment="1" applyProtection="1">
      <alignment horizontal="center" vertical="center"/>
      <protection/>
    </xf>
    <xf numFmtId="166" fontId="27" fillId="34" borderId="16" xfId="52" applyNumberFormat="1" applyFont="1" applyFill="1" applyBorder="1" applyAlignment="1" applyProtection="1">
      <alignment horizontal="center" vertical="center"/>
      <protection/>
    </xf>
    <xf numFmtId="0" fontId="27" fillId="34" borderId="16" xfId="52" applyNumberFormat="1" applyFont="1" applyFill="1" applyBorder="1" applyAlignment="1" applyProtection="1">
      <alignment horizontal="center" vertical="center"/>
      <protection/>
    </xf>
    <xf numFmtId="0" fontId="27" fillId="0" borderId="16" xfId="52" applyNumberFormat="1" applyFont="1" applyBorder="1" applyAlignment="1" applyProtection="1">
      <alignment horizontal="center" vertical="center"/>
      <protection/>
    </xf>
    <xf numFmtId="0" fontId="42" fillId="0" borderId="0" xfId="52" applyNumberFormat="1" applyFont="1" applyAlignment="1" applyProtection="1">
      <alignment horizontal="centerContinuous" vertical="center"/>
      <protection/>
    </xf>
    <xf numFmtId="2" fontId="27" fillId="34" borderId="16" xfId="50" applyNumberFormat="1" applyFont="1" applyFill="1" applyBorder="1" applyAlignment="1" applyProtection="1">
      <alignment horizontal="center" vertical="center"/>
      <protection/>
    </xf>
    <xf numFmtId="0" fontId="27" fillId="34" borderId="16" xfId="50" applyNumberFormat="1" applyFont="1" applyFill="1" applyBorder="1" applyAlignment="1" applyProtection="1">
      <alignment horizontal="center" vertical="center"/>
      <protection/>
    </xf>
    <xf numFmtId="164" fontId="27" fillId="34" borderId="16" xfId="50" applyNumberFormat="1" applyFont="1" applyFill="1" applyBorder="1" applyAlignment="1" applyProtection="1">
      <alignment horizontal="center" vertical="center"/>
      <protection/>
    </xf>
    <xf numFmtId="166" fontId="27" fillId="34" borderId="16" xfId="50" applyNumberFormat="1" applyFont="1" applyFill="1" applyBorder="1" applyAlignment="1" applyProtection="1">
      <alignment horizontal="center" vertical="center"/>
      <protection/>
    </xf>
    <xf numFmtId="167" fontId="27" fillId="34" borderId="18" xfId="50" applyNumberFormat="1" applyFont="1" applyFill="1" applyBorder="1" applyAlignment="1" applyProtection="1">
      <alignment vertical="center"/>
      <protection/>
    </xf>
    <xf numFmtId="0" fontId="42" fillId="33" borderId="10" xfId="50" applyNumberFormat="1" applyFont="1" applyFill="1" applyBorder="1" applyAlignment="1" applyProtection="1">
      <alignment horizontal="center" vertical="center"/>
      <protection/>
    </xf>
    <xf numFmtId="0" fontId="27" fillId="0" borderId="16" xfId="50" applyNumberFormat="1" applyFont="1" applyBorder="1" applyAlignment="1" applyProtection="1">
      <alignment horizontal="centerContinuous" vertical="center"/>
      <protection/>
    </xf>
    <xf numFmtId="0" fontId="3" fillId="34" borderId="16" xfId="50" applyNumberFormat="1" applyFont="1" applyFill="1" applyBorder="1" applyAlignment="1" applyProtection="1">
      <alignment horizontal="center" vertical="center"/>
      <protection/>
    </xf>
    <xf numFmtId="0" fontId="43" fillId="33" borderId="11" xfId="52" applyNumberFormat="1" applyFont="1" applyFill="1" applyBorder="1" applyAlignment="1" applyProtection="1">
      <alignment horizontal="centerContinuous" vertical="center"/>
      <protection/>
    </xf>
    <xf numFmtId="0" fontId="44" fillId="0" borderId="16" xfId="50" applyNumberFormat="1" applyFont="1" applyBorder="1" applyAlignment="1" applyProtection="1">
      <alignment horizontal="center" vertical="center"/>
      <protection/>
    </xf>
    <xf numFmtId="0" fontId="1" fillId="34" borderId="16" xfId="50" applyNumberFormat="1" applyFont="1" applyFill="1" applyBorder="1" applyAlignment="1" applyProtection="1">
      <alignment horizontal="center" vertical="center"/>
      <protection/>
    </xf>
    <xf numFmtId="0" fontId="27" fillId="33" borderId="10" xfId="52" applyNumberFormat="1" applyFont="1" applyFill="1" applyBorder="1" applyAlignment="1" applyProtection="1">
      <alignment horizontal="center" vertical="center"/>
      <protection/>
    </xf>
    <xf numFmtId="0" fontId="27" fillId="33" borderId="12" xfId="52" applyNumberFormat="1" applyFont="1" applyFill="1" applyBorder="1" applyAlignment="1" applyProtection="1">
      <alignment horizontal="center" vertical="center"/>
      <protection/>
    </xf>
    <xf numFmtId="0" fontId="3" fillId="0" borderId="14" xfId="52" applyNumberFormat="1" applyFont="1" applyBorder="1" applyAlignment="1" applyProtection="1">
      <alignment horizontal="center" vertical="center" wrapText="1"/>
      <protection/>
    </xf>
    <xf numFmtId="0" fontId="3" fillId="0" borderId="19" xfId="52" applyNumberFormat="1" applyFont="1" applyBorder="1" applyAlignment="1" applyProtection="1">
      <alignment horizontal="center" vertical="center" wrapText="1"/>
      <protection/>
    </xf>
    <xf numFmtId="0" fontId="1" fillId="0" borderId="0" xfId="50" applyNumberFormat="1" applyFont="1" applyBorder="1" applyAlignment="1" applyProtection="1">
      <alignment horizontal="center" vertical="center"/>
      <protection/>
    </xf>
    <xf numFmtId="0" fontId="1" fillId="0" borderId="16" xfId="50" applyNumberFormat="1" applyFont="1" applyBorder="1" applyAlignment="1" applyProtection="1">
      <alignment horizontal="center" vertical="center"/>
      <protection/>
    </xf>
    <xf numFmtId="0" fontId="1" fillId="34" borderId="16" xfId="5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_Inter2001" xfId="51"/>
    <cellStyle name="Normal_INTER_H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lorent\LOCALS~1\Temp\INTERCLUBS%20F%202005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BILAN"/>
      <sheetName val="1er tour 2002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8"/>
  <sheetViews>
    <sheetView showGridLines="0" zoomScale="70" zoomScaleNormal="70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20" sqref="D20"/>
    </sheetView>
  </sheetViews>
  <sheetFormatPr defaultColWidth="9.3984375" defaultRowHeight="14.25"/>
  <cols>
    <col min="1" max="1" width="8.8984375" style="40" bestFit="1" customWidth="1"/>
    <col min="2" max="2" width="11.19921875" style="40" customWidth="1"/>
    <col min="3" max="3" width="9.5" style="40" bestFit="1" customWidth="1"/>
    <col min="4" max="4" width="5.3984375" style="40" bestFit="1" customWidth="1"/>
    <col min="5" max="5" width="15.796875" style="40" bestFit="1" customWidth="1"/>
    <col min="6" max="6" width="9.5" style="40" bestFit="1" customWidth="1"/>
    <col min="7" max="7" width="5.3984375" style="40" bestFit="1" customWidth="1"/>
    <col min="8" max="8" width="5.69921875" style="40" bestFit="1" customWidth="1"/>
    <col min="9" max="9" width="7.3984375" style="40" customWidth="1"/>
    <col min="10" max="10" width="8.19921875" style="40" bestFit="1" customWidth="1"/>
    <col min="11" max="11" width="6.19921875" style="40" bestFit="1" customWidth="1"/>
    <col min="12" max="12" width="5.69921875" style="40" bestFit="1" customWidth="1"/>
    <col min="13" max="13" width="3.3984375" style="40" bestFit="1" customWidth="1"/>
    <col min="14" max="15" width="10.69921875" style="40" bestFit="1" customWidth="1"/>
    <col min="16" max="16384" width="9.3984375" style="40" customWidth="1"/>
  </cols>
  <sheetData>
    <row r="1" spans="1:12" ht="14.25">
      <c r="A1" s="37" t="s">
        <v>64</v>
      </c>
      <c r="B1" s="37"/>
      <c r="C1" s="38"/>
      <c r="D1" s="37"/>
      <c r="E1" s="37"/>
      <c r="F1" s="37"/>
      <c r="G1" s="37"/>
      <c r="H1" s="37"/>
      <c r="I1" s="37"/>
      <c r="J1" s="37"/>
      <c r="K1" s="39"/>
      <c r="L1" s="39"/>
    </row>
    <row r="2" spans="1:12" ht="30.75" customHeight="1">
      <c r="A2" s="37"/>
      <c r="B2" s="41" t="s">
        <v>1</v>
      </c>
      <c r="C2" s="42"/>
      <c r="D2" s="42"/>
      <c r="E2" s="42"/>
      <c r="F2" s="42"/>
      <c r="G2" s="42"/>
      <c r="H2" s="43"/>
      <c r="I2" s="44"/>
      <c r="J2" s="81"/>
      <c r="K2" s="90"/>
      <c r="L2" s="90"/>
    </row>
    <row r="3" spans="1:12" ht="28.5" customHeight="1">
      <c r="A3" s="45"/>
      <c r="B3" s="46" t="s">
        <v>3</v>
      </c>
      <c r="C3" s="47"/>
      <c r="D3" s="48"/>
      <c r="E3" s="46" t="s">
        <v>4</v>
      </c>
      <c r="F3" s="47"/>
      <c r="G3" s="48"/>
      <c r="H3" s="49" t="s">
        <v>5</v>
      </c>
      <c r="I3" s="49"/>
      <c r="J3" s="91" t="s">
        <v>89</v>
      </c>
      <c r="K3" s="90"/>
      <c r="L3" s="90"/>
    </row>
    <row r="4" spans="1:12" ht="27" customHeight="1">
      <c r="A4" s="50"/>
      <c r="B4" s="51" t="s">
        <v>65</v>
      </c>
      <c r="C4" s="51" t="s">
        <v>8</v>
      </c>
      <c r="D4" s="51" t="s">
        <v>9</v>
      </c>
      <c r="E4" s="51" t="s">
        <v>66</v>
      </c>
      <c r="F4" s="51" t="s">
        <v>8</v>
      </c>
      <c r="G4" s="51" t="s">
        <v>9</v>
      </c>
      <c r="H4" s="51" t="s">
        <v>10</v>
      </c>
      <c r="I4" s="80"/>
      <c r="J4" s="91"/>
      <c r="K4" s="45"/>
      <c r="L4" s="45"/>
    </row>
    <row r="5" spans="1:15" ht="30.75" customHeight="1">
      <c r="A5" s="84" t="s">
        <v>11</v>
      </c>
      <c r="B5" s="52" t="s">
        <v>67</v>
      </c>
      <c r="C5" s="75">
        <v>13.45</v>
      </c>
      <c r="D5" s="76">
        <f>TRUNC(6.5713/2*((C5-24.5)^2+(C5-24.5+0)^2)-0)</f>
        <v>802</v>
      </c>
      <c r="E5" s="52" t="s">
        <v>68</v>
      </c>
      <c r="F5" s="75">
        <v>14.7</v>
      </c>
      <c r="G5" s="76">
        <f>TRUNC(6.5713/2*((F5-24.5)^2+(F5-24.5+0)^2)-0)</f>
        <v>631</v>
      </c>
      <c r="H5" s="76">
        <f aca="true" t="shared" si="0" ref="H5:H22">+D5+G5</f>
        <v>1433</v>
      </c>
      <c r="I5" s="76">
        <f aca="true" t="shared" si="1" ref="I5:I22">+I4+H5</f>
        <v>1433</v>
      </c>
      <c r="J5" s="53">
        <v>1455</v>
      </c>
      <c r="K5" s="55"/>
      <c r="L5" s="54"/>
      <c r="M5" s="56"/>
      <c r="N5" s="57"/>
      <c r="O5" s="57"/>
    </row>
    <row r="6" spans="1:15" ht="30.75" customHeight="1">
      <c r="A6" s="84" t="s">
        <v>16</v>
      </c>
      <c r="B6" s="52" t="s">
        <v>69</v>
      </c>
      <c r="C6" s="77">
        <v>28.1</v>
      </c>
      <c r="D6" s="76">
        <f>TRUNC(1.2685/2*((C6-53)^2+(C6-53+0)^2)-0)</f>
        <v>786</v>
      </c>
      <c r="E6" s="52" t="s">
        <v>70</v>
      </c>
      <c r="F6" s="77">
        <v>31</v>
      </c>
      <c r="G6" s="76">
        <f>TRUNC(1.2685/2*((F6-53)^2+(F6-53+0)^2)-0)</f>
        <v>613</v>
      </c>
      <c r="H6" s="76">
        <f t="shared" si="0"/>
        <v>1399</v>
      </c>
      <c r="I6" s="76">
        <f t="shared" si="1"/>
        <v>2832</v>
      </c>
      <c r="J6" s="53">
        <v>1330</v>
      </c>
      <c r="K6" s="55"/>
      <c r="L6" s="54"/>
      <c r="M6" s="56"/>
      <c r="N6" s="57"/>
      <c r="O6" s="57"/>
    </row>
    <row r="7" spans="1:15" ht="30.75" customHeight="1">
      <c r="A7" s="84" t="s">
        <v>21</v>
      </c>
      <c r="B7" s="52" t="s">
        <v>73</v>
      </c>
      <c r="C7" s="77">
        <v>65</v>
      </c>
      <c r="D7" s="76">
        <f>TRUNC(0.2453/2*((C7-120)^2+(C7-120+0)^2)-0)</f>
        <v>742</v>
      </c>
      <c r="E7" s="52" t="s">
        <v>71</v>
      </c>
      <c r="F7" s="77">
        <v>70</v>
      </c>
      <c r="G7" s="76">
        <f>TRUNC(0.2453/2*((F7-120)^2+(F7-120+0)^2)-0)</f>
        <v>613</v>
      </c>
      <c r="H7" s="76">
        <f t="shared" si="0"/>
        <v>1355</v>
      </c>
      <c r="I7" s="76">
        <f t="shared" si="1"/>
        <v>4187</v>
      </c>
      <c r="J7" s="53">
        <v>1245</v>
      </c>
      <c r="K7" s="55"/>
      <c r="L7" s="54"/>
      <c r="M7" s="56"/>
      <c r="N7" s="57"/>
      <c r="O7" s="57"/>
    </row>
    <row r="8" spans="1:15" ht="30.75" customHeight="1">
      <c r="A8" s="84" t="s">
        <v>24</v>
      </c>
      <c r="B8" s="52" t="s">
        <v>72</v>
      </c>
      <c r="C8" s="78">
        <v>2.25</v>
      </c>
      <c r="D8" s="76">
        <f>TRUNC(0.06826*(100*(C8-TRUNC(C8))+TRUNC(C8)*60-250)^2)</f>
        <v>752</v>
      </c>
      <c r="E8" s="52" t="s">
        <v>75</v>
      </c>
      <c r="F8" s="78">
        <v>2.3</v>
      </c>
      <c r="G8" s="76">
        <f>TRUNC(0.06826*(100*(F8-TRUNC(F8))+TRUNC(F8)*60-250)^2)</f>
        <v>682</v>
      </c>
      <c r="H8" s="76">
        <f t="shared" si="0"/>
        <v>1434</v>
      </c>
      <c r="I8" s="76">
        <f t="shared" si="1"/>
        <v>5621</v>
      </c>
      <c r="J8" s="85" t="s">
        <v>102</v>
      </c>
      <c r="K8" s="55"/>
      <c r="L8" s="54"/>
      <c r="M8" s="56"/>
      <c r="N8" s="57"/>
      <c r="O8" s="57"/>
    </row>
    <row r="9" spans="1:15" ht="30.75" customHeight="1">
      <c r="A9" s="84" t="s">
        <v>29</v>
      </c>
      <c r="B9" s="52" t="s">
        <v>74</v>
      </c>
      <c r="C9" s="78"/>
      <c r="D9" s="76"/>
      <c r="E9" s="52" t="s">
        <v>86</v>
      </c>
      <c r="F9" s="78"/>
      <c r="G9" s="76"/>
      <c r="H9" s="76"/>
      <c r="I9" s="76"/>
      <c r="J9" s="85" t="s">
        <v>113</v>
      </c>
      <c r="K9" s="55"/>
      <c r="L9" s="54"/>
      <c r="M9" s="56"/>
      <c r="N9" s="57"/>
      <c r="O9" s="57"/>
    </row>
    <row r="10" spans="1:15" ht="30.75" customHeight="1">
      <c r="A10" s="84" t="s">
        <v>34</v>
      </c>
      <c r="B10" s="52" t="s">
        <v>77</v>
      </c>
      <c r="C10" s="78"/>
      <c r="E10" s="52" t="s">
        <v>76</v>
      </c>
      <c r="F10" s="78"/>
      <c r="G10" s="76"/>
      <c r="H10" s="76"/>
      <c r="I10" s="76"/>
      <c r="J10" s="85" t="s">
        <v>114</v>
      </c>
      <c r="K10" s="55"/>
      <c r="L10" s="54"/>
      <c r="M10" s="56"/>
      <c r="N10" s="57"/>
      <c r="O10" s="57"/>
    </row>
    <row r="11" spans="1:15" ht="30.75" customHeight="1">
      <c r="A11" s="84" t="s">
        <v>78</v>
      </c>
      <c r="B11" s="58" t="s">
        <v>79</v>
      </c>
      <c r="C11" s="77"/>
      <c r="D11" s="76"/>
      <c r="E11" s="92" t="s">
        <v>117</v>
      </c>
      <c r="F11" s="77"/>
      <c r="G11" s="76"/>
      <c r="H11" s="76"/>
      <c r="I11" s="76"/>
      <c r="J11" s="85" t="s">
        <v>97</v>
      </c>
      <c r="K11" s="55"/>
      <c r="L11" s="54"/>
      <c r="M11" s="56"/>
      <c r="N11" s="57"/>
      <c r="O11" s="57"/>
    </row>
    <row r="12" spans="1:15" ht="30.75" customHeight="1">
      <c r="A12" s="84" t="s">
        <v>45</v>
      </c>
      <c r="B12" s="52" t="s">
        <v>80</v>
      </c>
      <c r="C12" s="77"/>
      <c r="D12" s="76"/>
      <c r="E12" s="92" t="s">
        <v>118</v>
      </c>
      <c r="F12" s="77"/>
      <c r="G12" s="76"/>
      <c r="H12" s="76"/>
      <c r="I12" s="76"/>
      <c r="J12" s="85" t="s">
        <v>115</v>
      </c>
      <c r="K12" s="55"/>
      <c r="L12" s="54"/>
      <c r="M12" s="56"/>
      <c r="N12" s="57"/>
      <c r="O12" s="57"/>
    </row>
    <row r="13" spans="1:15" ht="30.75" customHeight="1">
      <c r="A13" s="84" t="s">
        <v>81</v>
      </c>
      <c r="B13" s="52" t="s">
        <v>82</v>
      </c>
      <c r="C13" s="78"/>
      <c r="D13" s="79"/>
      <c r="E13" s="52" t="s">
        <v>87</v>
      </c>
      <c r="F13" s="78"/>
      <c r="G13" s="79"/>
      <c r="H13" s="76"/>
      <c r="I13" s="76"/>
      <c r="J13" s="85" t="s">
        <v>101</v>
      </c>
      <c r="K13" s="55"/>
      <c r="L13" s="54"/>
      <c r="M13" s="56"/>
      <c r="N13" s="57"/>
      <c r="O13" s="57"/>
    </row>
    <row r="14" spans="1:15" ht="30.75" customHeight="1">
      <c r="A14" s="84" t="s">
        <v>105</v>
      </c>
      <c r="B14" s="52" t="s">
        <v>67</v>
      </c>
      <c r="C14" s="77"/>
      <c r="D14" s="76"/>
      <c r="E14" s="52" t="s">
        <v>74</v>
      </c>
      <c r="F14" s="77"/>
      <c r="G14" s="76"/>
      <c r="H14" s="76"/>
      <c r="I14" s="76"/>
      <c r="J14" s="85" t="s">
        <v>91</v>
      </c>
      <c r="K14" s="55"/>
      <c r="L14" s="54"/>
      <c r="M14" s="56"/>
      <c r="N14" s="57"/>
      <c r="O14" s="57"/>
    </row>
    <row r="15" spans="1:15" ht="30.75" customHeight="1">
      <c r="A15" s="84" t="s">
        <v>106</v>
      </c>
      <c r="B15" s="52" t="s">
        <v>83</v>
      </c>
      <c r="C15" s="77"/>
      <c r="D15" s="76"/>
      <c r="E15" s="92" t="s">
        <v>117</v>
      </c>
      <c r="F15" s="77"/>
      <c r="G15" s="76"/>
      <c r="H15" s="76"/>
      <c r="I15" s="76"/>
      <c r="J15" s="85" t="s">
        <v>100</v>
      </c>
      <c r="K15" s="55"/>
      <c r="L15" s="54"/>
      <c r="M15" s="56"/>
      <c r="N15" s="57"/>
      <c r="O15" s="57"/>
    </row>
    <row r="16" spans="1:15" ht="30.75" customHeight="1">
      <c r="A16" s="84" t="s">
        <v>107</v>
      </c>
      <c r="B16" s="58" t="s">
        <v>69</v>
      </c>
      <c r="C16" s="77"/>
      <c r="D16" s="76"/>
      <c r="E16" s="52" t="s">
        <v>70</v>
      </c>
      <c r="F16" s="77"/>
      <c r="G16" s="76"/>
      <c r="H16" s="76"/>
      <c r="I16" s="76"/>
      <c r="J16" s="85" t="s">
        <v>101</v>
      </c>
      <c r="K16" s="55"/>
      <c r="L16" s="54"/>
      <c r="M16" s="56"/>
      <c r="N16" s="57"/>
      <c r="O16" s="57"/>
    </row>
    <row r="17" spans="1:15" ht="30.75" customHeight="1">
      <c r="A17" s="84" t="s">
        <v>108</v>
      </c>
      <c r="B17" s="52" t="s">
        <v>79</v>
      </c>
      <c r="C17" s="77"/>
      <c r="D17" s="76"/>
      <c r="E17" s="52" t="s">
        <v>68</v>
      </c>
      <c r="F17" s="77"/>
      <c r="G17" s="76"/>
      <c r="H17" s="76"/>
      <c r="I17" s="76"/>
      <c r="J17" s="85" t="s">
        <v>97</v>
      </c>
      <c r="K17" s="55"/>
      <c r="L17" s="54"/>
      <c r="M17" s="56"/>
      <c r="N17" s="57"/>
      <c r="O17" s="57"/>
    </row>
    <row r="18" spans="1:15" ht="30.75" customHeight="1">
      <c r="A18" s="84" t="s">
        <v>109</v>
      </c>
      <c r="B18" s="52" t="s">
        <v>72</v>
      </c>
      <c r="C18" s="77"/>
      <c r="D18" s="76"/>
      <c r="E18" s="52" t="s">
        <v>87</v>
      </c>
      <c r="F18" s="77"/>
      <c r="G18" s="76"/>
      <c r="H18" s="76"/>
      <c r="I18" s="76"/>
      <c r="J18" s="85" t="s">
        <v>91</v>
      </c>
      <c r="K18" s="55"/>
      <c r="L18" s="54"/>
      <c r="M18" s="56"/>
      <c r="N18" s="57"/>
      <c r="O18" s="57"/>
    </row>
    <row r="19" spans="1:15" ht="30.75" customHeight="1">
      <c r="A19" s="84" t="s">
        <v>110</v>
      </c>
      <c r="B19" s="52" t="s">
        <v>73</v>
      </c>
      <c r="C19" s="77"/>
      <c r="D19" s="76"/>
      <c r="E19" s="52" t="s">
        <v>86</v>
      </c>
      <c r="F19" s="77"/>
      <c r="G19" s="76"/>
      <c r="H19" s="76"/>
      <c r="I19" s="76"/>
      <c r="J19" s="85" t="s">
        <v>101</v>
      </c>
      <c r="K19" s="55"/>
      <c r="L19" s="54"/>
      <c r="M19" s="56"/>
      <c r="N19" s="57"/>
      <c r="O19" s="57"/>
    </row>
    <row r="20" spans="1:15" ht="30.75" customHeight="1">
      <c r="A20" s="84" t="s">
        <v>111</v>
      </c>
      <c r="B20" s="52" t="s">
        <v>82</v>
      </c>
      <c r="C20" s="77"/>
      <c r="D20" s="76"/>
      <c r="E20" s="52" t="s">
        <v>75</v>
      </c>
      <c r="F20" s="77"/>
      <c r="G20" s="76"/>
      <c r="H20" s="76"/>
      <c r="I20" s="76"/>
      <c r="J20" s="85" t="s">
        <v>101</v>
      </c>
      <c r="K20" s="55"/>
      <c r="L20" s="54"/>
      <c r="M20" s="56"/>
      <c r="N20" s="57"/>
      <c r="O20" s="57"/>
    </row>
    <row r="21" spans="1:15" ht="30.75" customHeight="1">
      <c r="A21" s="84" t="s">
        <v>112</v>
      </c>
      <c r="B21" s="52" t="s">
        <v>84</v>
      </c>
      <c r="C21" s="77"/>
      <c r="D21" s="76"/>
      <c r="E21" s="52" t="s">
        <v>88</v>
      </c>
      <c r="F21" s="77"/>
      <c r="G21" s="76"/>
      <c r="H21" s="76"/>
      <c r="I21" s="76"/>
      <c r="J21" s="53">
        <v>1340</v>
      </c>
      <c r="K21" s="55"/>
      <c r="L21" s="54"/>
      <c r="M21" s="56"/>
      <c r="N21" s="57"/>
      <c r="O21" s="57"/>
    </row>
    <row r="22" spans="1:15" ht="30.75" customHeight="1">
      <c r="A22" s="84" t="s">
        <v>61</v>
      </c>
      <c r="B22" s="52" t="s">
        <v>62</v>
      </c>
      <c r="C22" s="77"/>
      <c r="D22" s="76"/>
      <c r="E22" s="52" t="s">
        <v>63</v>
      </c>
      <c r="F22" s="78"/>
      <c r="G22" s="76"/>
      <c r="H22" s="76"/>
      <c r="I22" s="76"/>
      <c r="J22" s="82" t="s">
        <v>116</v>
      </c>
      <c r="K22" s="55"/>
      <c r="L22" s="54"/>
      <c r="M22" s="56"/>
      <c r="N22" s="57"/>
      <c r="O22" s="57"/>
    </row>
    <row r="23" spans="1:12" ht="30.75" customHeight="1">
      <c r="A23" s="59"/>
      <c r="B23" s="60"/>
      <c r="C23" s="61"/>
      <c r="D23" s="62"/>
      <c r="E23" s="60"/>
      <c r="F23" s="63"/>
      <c r="G23" s="62"/>
      <c r="H23" s="62"/>
      <c r="I23" s="62"/>
      <c r="J23" s="62"/>
      <c r="K23" s="64"/>
      <c r="L23" s="54"/>
    </row>
    <row r="24" spans="1:12" ht="30.75" customHeight="1">
      <c r="A24" s="5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24.75" customHeight="1">
      <c r="A25" s="36"/>
    </row>
    <row r="26" ht="24.75" customHeight="1">
      <c r="A26" s="65"/>
    </row>
    <row r="27" ht="24.75" customHeight="1">
      <c r="A27" s="36"/>
    </row>
    <row r="28" ht="24.75" customHeight="1"/>
    <row r="29" ht="24.75" customHeight="1">
      <c r="A29" s="66"/>
    </row>
    <row r="30" ht="23.25" customHeight="1">
      <c r="A30" s="66"/>
    </row>
    <row r="31" ht="24.75" customHeight="1">
      <c r="A31" s="66"/>
    </row>
    <row r="32" ht="24.75" customHeight="1">
      <c r="A32" s="66"/>
    </row>
    <row r="33" ht="24.75" customHeight="1">
      <c r="A33" s="66"/>
    </row>
    <row r="34" ht="24.75" customHeight="1">
      <c r="A34" s="66"/>
    </row>
    <row r="35" ht="24.75" customHeight="1">
      <c r="A35" s="66"/>
    </row>
    <row r="36" ht="24.75" customHeight="1">
      <c r="A36" s="66"/>
    </row>
    <row r="37" ht="24.75" customHeight="1">
      <c r="A37" s="66"/>
    </row>
    <row r="38" ht="24.75" customHeight="1">
      <c r="F38" s="67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mergeCells count="2">
    <mergeCell ref="K2:L3"/>
    <mergeCell ref="J3:J4"/>
  </mergeCells>
  <printOptions gridLines="1" horizontalCentered="1" verticalCentered="1"/>
  <pageMargins left="0.3937007874015748" right="0" top="0" bottom="0" header="0" footer="0"/>
  <pageSetup fitToHeight="1" fitToWidth="1" horizontalDpi="300" verticalDpi="300" orientation="landscape" paperSize="9" scale="73" r:id="rId1"/>
  <ignoredErrors>
    <ignoredError sqref="J12:J13 J16 J19:J2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8"/>
  <sheetViews>
    <sheetView showGridLines="0" tabSelected="1" zoomScale="70" zoomScaleNormal="70" zoomScalePageLayoutView="0" workbookViewId="0" topLeftCell="A1">
      <pane xSplit="2" ySplit="4" topLeftCell="C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X9" sqref="X9"/>
    </sheetView>
  </sheetViews>
  <sheetFormatPr defaultColWidth="10.296875" defaultRowHeight="14.25"/>
  <cols>
    <col min="1" max="1" width="10.296875" style="1" customWidth="1"/>
    <col min="2" max="2" width="13" style="1" bestFit="1" customWidth="1"/>
    <col min="3" max="3" width="10.3984375" style="1" bestFit="1" customWidth="1"/>
    <col min="4" max="4" width="9.5" style="1" bestFit="1" customWidth="1"/>
    <col min="5" max="5" width="4.5" style="1" bestFit="1" customWidth="1"/>
    <col min="6" max="6" width="9.3984375" style="1" customWidth="1"/>
    <col min="7" max="7" width="9.5" style="1" bestFit="1" customWidth="1"/>
    <col min="8" max="8" width="4.5" style="1" bestFit="1" customWidth="1"/>
    <col min="9" max="9" width="5.69921875" style="1" bestFit="1" customWidth="1"/>
    <col min="10" max="10" width="6.8984375" style="1" bestFit="1" customWidth="1"/>
    <col min="11" max="11" width="8.296875" style="1" bestFit="1" customWidth="1"/>
    <col min="12" max="12" width="9.69921875" style="1" hidden="1" customWidth="1"/>
    <col min="13" max="13" width="11.8984375" style="1" hidden="1" customWidth="1"/>
    <col min="14" max="14" width="5.796875" style="1" hidden="1" customWidth="1"/>
    <col min="15" max="15" width="9.3984375" style="1" hidden="1" customWidth="1"/>
    <col min="16" max="16" width="9.5" style="1" hidden="1" customWidth="1"/>
    <col min="17" max="18" width="5.69921875" style="1" hidden="1" customWidth="1"/>
    <col min="19" max="19" width="6.8984375" style="1" hidden="1" customWidth="1"/>
    <col min="20" max="20" width="6.19921875" style="1" hidden="1" customWidth="1"/>
    <col min="21" max="21" width="5.3984375" style="1" hidden="1" customWidth="1"/>
    <col min="22" max="16384" width="10.296875" style="1" customWidth="1"/>
  </cols>
  <sheetData>
    <row r="1" spans="2:20" ht="14.25">
      <c r="B1" s="2" t="s">
        <v>0</v>
      </c>
      <c r="C1" s="3"/>
      <c r="D1" s="4"/>
      <c r="E1" s="68"/>
      <c r="F1" s="68"/>
      <c r="G1" s="68"/>
      <c r="H1" s="68"/>
      <c r="I1" s="68"/>
      <c r="J1" s="68"/>
      <c r="K1" s="68"/>
      <c r="L1" s="5"/>
      <c r="M1" s="5"/>
      <c r="N1" s="5"/>
      <c r="O1" s="5"/>
      <c r="P1" s="5"/>
      <c r="Q1" s="5"/>
      <c r="R1" s="5"/>
      <c r="S1" s="5"/>
      <c r="T1" s="5"/>
    </row>
    <row r="2" spans="1:21" ht="14.25">
      <c r="A2" s="6" t="s">
        <v>104</v>
      </c>
      <c r="B2" s="74">
        <f>'F 2009 Previsionnel'!H2</f>
        <v>0</v>
      </c>
      <c r="C2" s="7"/>
      <c r="D2" s="8" t="s">
        <v>1</v>
      </c>
      <c r="E2" s="9"/>
      <c r="F2" s="9"/>
      <c r="G2" s="9"/>
      <c r="H2" s="9"/>
      <c r="I2" s="83">
        <f>J24</f>
        <v>0</v>
      </c>
      <c r="J2" s="10"/>
      <c r="K2" s="88" t="s">
        <v>6</v>
      </c>
      <c r="L2" s="8" t="s">
        <v>2</v>
      </c>
      <c r="M2" s="9"/>
      <c r="N2" s="9"/>
      <c r="O2" s="9"/>
      <c r="P2" s="9"/>
      <c r="Q2" s="9"/>
      <c r="R2" s="11">
        <f>S24</f>
        <v>10359</v>
      </c>
      <c r="S2" s="12"/>
      <c r="U2" s="13"/>
    </row>
    <row r="3" spans="1:21" ht="14.25">
      <c r="A3" s="6"/>
      <c r="B3" s="14"/>
      <c r="C3" s="15" t="s">
        <v>3</v>
      </c>
      <c r="D3" s="16"/>
      <c r="E3" s="17"/>
      <c r="F3" s="15" t="s">
        <v>4</v>
      </c>
      <c r="G3" s="18"/>
      <c r="H3" s="12"/>
      <c r="I3" s="15" t="s">
        <v>5</v>
      </c>
      <c r="J3" s="17"/>
      <c r="K3" s="89"/>
      <c r="L3" s="15" t="s">
        <v>3</v>
      </c>
      <c r="M3" s="19"/>
      <c r="N3" s="17"/>
      <c r="O3" s="15" t="s">
        <v>4</v>
      </c>
      <c r="P3" s="18"/>
      <c r="Q3" s="12"/>
      <c r="R3" s="86" t="s">
        <v>5</v>
      </c>
      <c r="S3" s="87"/>
      <c r="T3" s="20"/>
      <c r="U3" s="21"/>
    </row>
    <row r="4" spans="3:21" ht="29.25" customHeight="1">
      <c r="C4" s="22" t="s">
        <v>7</v>
      </c>
      <c r="D4" s="22" t="s">
        <v>8</v>
      </c>
      <c r="E4" s="22" t="s">
        <v>9</v>
      </c>
      <c r="F4" s="22" t="s">
        <v>7</v>
      </c>
      <c r="G4" s="22" t="s">
        <v>8</v>
      </c>
      <c r="H4" s="22" t="s">
        <v>9</v>
      </c>
      <c r="I4" s="22" t="s">
        <v>10</v>
      </c>
      <c r="J4" s="22"/>
      <c r="K4" s="23"/>
      <c r="L4" s="22" t="s">
        <v>7</v>
      </c>
      <c r="M4" s="22" t="s">
        <v>8</v>
      </c>
      <c r="N4" s="22" t="s">
        <v>9</v>
      </c>
      <c r="O4" s="22" t="s">
        <v>7</v>
      </c>
      <c r="P4" s="22" t="s">
        <v>8</v>
      </c>
      <c r="Q4" s="22" t="s">
        <v>9</v>
      </c>
      <c r="R4" s="22" t="s">
        <v>10</v>
      </c>
      <c r="S4" s="22"/>
      <c r="T4" s="22"/>
      <c r="U4" s="22"/>
    </row>
    <row r="5" spans="2:21" ht="39.75" customHeight="1">
      <c r="B5" s="24" t="s">
        <v>11</v>
      </c>
      <c r="C5" s="25" t="s">
        <v>12</v>
      </c>
      <c r="D5" s="69"/>
      <c r="E5" s="72"/>
      <c r="F5" s="25" t="s">
        <v>18</v>
      </c>
      <c r="G5" s="69">
        <v>11.93</v>
      </c>
      <c r="H5" s="72">
        <f>TRUNC(21.77/2*((G5-17.5)^2+(G5-17.5+0)^2)-0)</f>
        <v>675</v>
      </c>
      <c r="I5" s="72">
        <f aca="true" t="shared" si="0" ref="I5:I24">+E5+H5</f>
        <v>675</v>
      </c>
      <c r="J5" s="72">
        <f aca="true" t="shared" si="1" ref="J5:J24">+J4+I5</f>
        <v>675</v>
      </c>
      <c r="K5" s="28" t="s">
        <v>90</v>
      </c>
      <c r="L5" s="25" t="s">
        <v>14</v>
      </c>
      <c r="M5" s="26">
        <v>13</v>
      </c>
      <c r="N5" s="27">
        <f>TRUNC(21.77/2*((M5-17.5)^2+(M5-17.5+0)^2)-0)</f>
        <v>440</v>
      </c>
      <c r="O5" s="25" t="s">
        <v>15</v>
      </c>
      <c r="P5" s="26">
        <v>13</v>
      </c>
      <c r="Q5" s="27">
        <f>TRUNC(21.77/2*((P5-17.5)^2+(P5-17.5+0)^2)-0)</f>
        <v>440</v>
      </c>
      <c r="R5" s="27">
        <f aca="true" t="shared" si="2" ref="R5:R24">+N5+Q5</f>
        <v>880</v>
      </c>
      <c r="S5" s="27">
        <f aca="true" t="shared" si="3" ref="S5:S24">+S4+R5</f>
        <v>880</v>
      </c>
      <c r="T5" s="29"/>
      <c r="U5" s="27"/>
    </row>
    <row r="6" spans="2:21" ht="39.75" customHeight="1">
      <c r="B6" s="24" t="s">
        <v>16</v>
      </c>
      <c r="C6" s="25" t="s">
        <v>17</v>
      </c>
      <c r="D6" s="70"/>
      <c r="E6" s="72"/>
      <c r="F6" s="25" t="s">
        <v>13</v>
      </c>
      <c r="G6" s="70">
        <v>23.2</v>
      </c>
      <c r="H6" s="72">
        <f>TRUNC(4.799/2*((G6-36)^2+(G6-36+0)^2)-0)</f>
        <v>786</v>
      </c>
      <c r="I6" s="72">
        <f t="shared" si="0"/>
        <v>786</v>
      </c>
      <c r="J6" s="72">
        <f t="shared" si="1"/>
        <v>1461</v>
      </c>
      <c r="K6" s="28" t="s">
        <v>91</v>
      </c>
      <c r="L6" s="25" t="s">
        <v>19</v>
      </c>
      <c r="M6" s="30">
        <v>25.5</v>
      </c>
      <c r="N6" s="27">
        <f>TRUNC(4.799/2*((M6-36)^2+(M6-36+0)^2)-0)</f>
        <v>529</v>
      </c>
      <c r="O6" s="31" t="s">
        <v>20</v>
      </c>
      <c r="P6" s="30">
        <v>27</v>
      </c>
      <c r="Q6" s="27">
        <f>TRUNC(4.799/2*((P6-36)^2+(P6-36+0)^2)-0)</f>
        <v>388</v>
      </c>
      <c r="R6" s="27">
        <f t="shared" si="2"/>
        <v>917</v>
      </c>
      <c r="S6" s="27">
        <f t="shared" si="3"/>
        <v>1797</v>
      </c>
      <c r="T6" s="29"/>
      <c r="U6" s="27"/>
    </row>
    <row r="7" spans="2:21" ht="39.75" customHeight="1">
      <c r="B7" s="24" t="s">
        <v>21</v>
      </c>
      <c r="C7" s="25" t="s">
        <v>119</v>
      </c>
      <c r="D7" s="70"/>
      <c r="E7" s="72"/>
      <c r="F7" s="25" t="s">
        <v>26</v>
      </c>
      <c r="G7" s="70">
        <v>53</v>
      </c>
      <c r="H7" s="72">
        <f>TRUNC(0.8582/2*((G7-82)^2+(G7-82+0)^2)-0)</f>
        <v>721</v>
      </c>
      <c r="I7" s="72">
        <f t="shared" si="0"/>
        <v>721</v>
      </c>
      <c r="J7" s="72">
        <f t="shared" si="1"/>
        <v>2182</v>
      </c>
      <c r="K7" s="28" t="s">
        <v>92</v>
      </c>
      <c r="L7" s="25" t="s">
        <v>22</v>
      </c>
      <c r="M7" s="30">
        <v>60</v>
      </c>
      <c r="N7" s="27">
        <f>TRUNC(0.8582/2*((M7-82)^2+(M7-82+0)^2)-0)</f>
        <v>415</v>
      </c>
      <c r="O7" s="25" t="s">
        <v>23</v>
      </c>
      <c r="P7" s="30">
        <v>60</v>
      </c>
      <c r="Q7" s="27">
        <f>TRUNC(0.8582/2*((P7-82)^2+(P7-82+0)^2)-0)</f>
        <v>415</v>
      </c>
      <c r="R7" s="27">
        <f t="shared" si="2"/>
        <v>830</v>
      </c>
      <c r="S7" s="27">
        <f t="shared" si="3"/>
        <v>2627</v>
      </c>
      <c r="T7" s="29"/>
      <c r="U7" s="27"/>
    </row>
    <row r="8" spans="2:21" ht="28.5">
      <c r="B8" s="24" t="s">
        <v>24</v>
      </c>
      <c r="C8" s="25" t="s">
        <v>85</v>
      </c>
      <c r="D8" s="71"/>
      <c r="E8" s="72"/>
      <c r="F8" s="25" t="s">
        <v>22</v>
      </c>
      <c r="G8" s="71">
        <v>2.0327</v>
      </c>
      <c r="H8" s="72">
        <f>TRUNC(0.18778*(100*(G8-TRUNC(G8))+TRUNC(G8)*60-184)^2)</f>
        <v>692</v>
      </c>
      <c r="I8" s="72">
        <f t="shared" si="0"/>
        <v>692</v>
      </c>
      <c r="J8" s="72">
        <f t="shared" si="1"/>
        <v>2874</v>
      </c>
      <c r="K8" s="28" t="s">
        <v>93</v>
      </c>
      <c r="L8" s="25" t="s">
        <v>27</v>
      </c>
      <c r="M8" s="32">
        <v>2.18</v>
      </c>
      <c r="N8" s="27">
        <f>TRUNC(0.18778*(100*(M8-TRUNC(M8))+TRUNC(M8)*60-184)^2)</f>
        <v>397</v>
      </c>
      <c r="O8" s="25" t="s">
        <v>28</v>
      </c>
      <c r="P8" s="32">
        <v>2.15</v>
      </c>
      <c r="Q8" s="27">
        <f>TRUNC(0.18778*(100*(P8-TRUNC(P8))+TRUNC(P8)*60-184)^2)</f>
        <v>450</v>
      </c>
      <c r="R8" s="27">
        <f t="shared" si="2"/>
        <v>847</v>
      </c>
      <c r="S8" s="27">
        <f t="shared" si="3"/>
        <v>3474</v>
      </c>
      <c r="T8" s="29"/>
      <c r="U8" s="27"/>
    </row>
    <row r="9" spans="2:21" ht="39.75" customHeight="1">
      <c r="B9" s="24" t="s">
        <v>29</v>
      </c>
      <c r="C9" s="25" t="s">
        <v>30</v>
      </c>
      <c r="D9" s="71"/>
      <c r="E9" s="72"/>
      <c r="F9" s="25" t="s">
        <v>31</v>
      </c>
      <c r="G9" s="71">
        <v>4.15</v>
      </c>
      <c r="H9" s="72">
        <f>TRUNC(0.04066*(100*(G9-TRUNC(G9))+TRUNC(G9)*60-385)^2)</f>
        <v>687</v>
      </c>
      <c r="I9" s="72">
        <f t="shared" si="0"/>
        <v>687</v>
      </c>
      <c r="J9" s="72">
        <f t="shared" si="1"/>
        <v>3561</v>
      </c>
      <c r="K9" s="28" t="s">
        <v>94</v>
      </c>
      <c r="L9" s="25" t="s">
        <v>32</v>
      </c>
      <c r="M9" s="32">
        <v>4.45</v>
      </c>
      <c r="N9" s="27">
        <f>TRUNC(0.04066*(100*(M9-TRUNC(M9))+TRUNC(M9)*60-385)^2)</f>
        <v>406</v>
      </c>
      <c r="O9" s="25" t="s">
        <v>33</v>
      </c>
      <c r="P9" s="32">
        <v>4.28</v>
      </c>
      <c r="Q9" s="27">
        <f>TRUNC(0.04066*(100*(P9-TRUNC(P9))+TRUNC(P9)*60-385)^2)</f>
        <v>556</v>
      </c>
      <c r="R9" s="27">
        <f t="shared" si="2"/>
        <v>962</v>
      </c>
      <c r="S9" s="27">
        <f t="shared" si="3"/>
        <v>4436</v>
      </c>
      <c r="T9" s="29"/>
      <c r="U9" s="27"/>
    </row>
    <row r="10" spans="2:21" ht="39.75" customHeight="1">
      <c r="B10" s="24" t="s">
        <v>34</v>
      </c>
      <c r="C10" s="25" t="s">
        <v>40</v>
      </c>
      <c r="D10" s="71"/>
      <c r="E10" s="72"/>
      <c r="F10" s="25" t="s">
        <v>25</v>
      </c>
      <c r="G10" s="71">
        <v>9.2</v>
      </c>
      <c r="H10" s="72">
        <f>TRUNC(0.008189*(100*(G10-TRUNC(G10))+TRUNC(G10)*60-840)^2)</f>
        <v>642</v>
      </c>
      <c r="I10" s="72">
        <f t="shared" si="0"/>
        <v>642</v>
      </c>
      <c r="J10" s="72">
        <f t="shared" si="1"/>
        <v>4203</v>
      </c>
      <c r="K10" s="28" t="s">
        <v>95</v>
      </c>
      <c r="L10" s="25" t="s">
        <v>36</v>
      </c>
      <c r="M10" s="32">
        <v>10</v>
      </c>
      <c r="N10" s="27">
        <f>TRUNC(0.008189*(100*(M10-TRUNC(M10))+TRUNC(M10)*60-840)^2)</f>
        <v>471</v>
      </c>
      <c r="O10" s="33" t="s">
        <v>37</v>
      </c>
      <c r="P10" s="32">
        <v>10</v>
      </c>
      <c r="Q10" s="27">
        <f>TRUNC(0.008189*(100*(P10-TRUNC(P10))+TRUNC(P10)*60-840)^2)</f>
        <v>471</v>
      </c>
      <c r="R10" s="27">
        <f t="shared" si="2"/>
        <v>942</v>
      </c>
      <c r="S10" s="27">
        <f t="shared" si="3"/>
        <v>5378</v>
      </c>
      <c r="T10" s="29"/>
      <c r="U10" s="27"/>
    </row>
    <row r="11" spans="2:21" ht="39.75" customHeight="1">
      <c r="B11" s="24" t="s">
        <v>38</v>
      </c>
      <c r="C11" s="25" t="s">
        <v>39</v>
      </c>
      <c r="D11" s="71"/>
      <c r="E11" s="72"/>
      <c r="F11" s="25" t="s">
        <v>35</v>
      </c>
      <c r="G11" s="71">
        <v>15.3</v>
      </c>
      <c r="H11" s="72">
        <f>TRUNC(0.002654*(100*(G11-TRUNC(G11))+TRUNC(G11)*60-1460)^2)</f>
        <v>745</v>
      </c>
      <c r="I11" s="72">
        <f t="shared" si="0"/>
        <v>745</v>
      </c>
      <c r="J11" s="72">
        <f t="shared" si="1"/>
        <v>4948</v>
      </c>
      <c r="K11" s="28" t="s">
        <v>96</v>
      </c>
      <c r="L11" s="25" t="s">
        <v>41</v>
      </c>
      <c r="M11" s="32">
        <v>16.2</v>
      </c>
      <c r="N11" s="27">
        <f>TRUNC(0.002654*(100*(M11-TRUNC(M11))+TRUNC(M11)*60-1460)^2)</f>
        <v>611</v>
      </c>
      <c r="O11" s="25" t="s">
        <v>42</v>
      </c>
      <c r="P11" s="32">
        <v>17</v>
      </c>
      <c r="Q11" s="27">
        <f>TRUNC(0.002654*(100*(P11-TRUNC(P11))+TRUNC(P11)*60-1460)^2)</f>
        <v>513</v>
      </c>
      <c r="R11" s="27">
        <f t="shared" si="2"/>
        <v>1124</v>
      </c>
      <c r="S11" s="27">
        <f t="shared" si="3"/>
        <v>6502</v>
      </c>
      <c r="T11" s="29"/>
      <c r="U11" s="27"/>
    </row>
    <row r="12" spans="2:21" ht="39.75" customHeight="1">
      <c r="B12" s="24" t="s">
        <v>43</v>
      </c>
      <c r="C12" s="25" t="s">
        <v>44</v>
      </c>
      <c r="D12" s="70"/>
      <c r="E12" s="72"/>
      <c r="F12" s="25" t="s">
        <v>47</v>
      </c>
      <c r="G12" s="70">
        <v>17.85</v>
      </c>
      <c r="H12" s="72">
        <f>TRUNC(5.58/2*((G12-28)^2+(G12-28+0)^2)-0)</f>
        <v>574</v>
      </c>
      <c r="I12" s="72">
        <f t="shared" si="0"/>
        <v>574</v>
      </c>
      <c r="J12" s="72">
        <f t="shared" si="1"/>
        <v>5522</v>
      </c>
      <c r="K12" s="28" t="s">
        <v>97</v>
      </c>
      <c r="L12" s="25"/>
      <c r="M12" s="30">
        <v>29</v>
      </c>
      <c r="N12" s="27">
        <f>TRUNC(5.58/2*((M12-28)^2+(M12-28+0)^2)-0)</f>
        <v>5</v>
      </c>
      <c r="O12" s="25"/>
      <c r="P12" s="30">
        <v>29</v>
      </c>
      <c r="Q12" s="27">
        <f>TRUNC(5.58/2*((P12-28)^2+(P12-28+0)^2)-0)</f>
        <v>5</v>
      </c>
      <c r="R12" s="27">
        <f t="shared" si="2"/>
        <v>10</v>
      </c>
      <c r="S12" s="27">
        <f t="shared" si="3"/>
        <v>6512</v>
      </c>
      <c r="T12" s="29"/>
      <c r="U12" s="27"/>
    </row>
    <row r="13" spans="2:21" ht="39.75" customHeight="1">
      <c r="B13" s="24" t="s">
        <v>45</v>
      </c>
      <c r="C13" s="25" t="s">
        <v>46</v>
      </c>
      <c r="D13" s="70"/>
      <c r="E13" s="72"/>
      <c r="F13" s="25" t="s">
        <v>55</v>
      </c>
      <c r="G13" s="70"/>
      <c r="H13" s="72"/>
      <c r="I13" s="72"/>
      <c r="J13" s="72"/>
      <c r="K13" s="28" t="s">
        <v>98</v>
      </c>
      <c r="L13" s="33"/>
      <c r="M13" s="30">
        <v>101</v>
      </c>
      <c r="N13" s="27">
        <f>TRUNC(0.4192/2*((M13-102)^2+(M13-102+0)^2)-0)</f>
        <v>0</v>
      </c>
      <c r="O13" s="31"/>
      <c r="P13" s="30">
        <v>101</v>
      </c>
      <c r="Q13" s="27">
        <f>TRUNC(0.4192/2*((P13-102)^2+(P13-102+0)^2)-0)</f>
        <v>0</v>
      </c>
      <c r="R13" s="27">
        <f t="shared" si="2"/>
        <v>0</v>
      </c>
      <c r="S13" s="27">
        <f t="shared" si="3"/>
        <v>6512</v>
      </c>
      <c r="T13" s="29"/>
      <c r="U13" s="27"/>
    </row>
    <row r="14" spans="2:21" ht="39.75" customHeight="1">
      <c r="B14" s="24" t="s">
        <v>48</v>
      </c>
      <c r="C14" s="25" t="s">
        <v>49</v>
      </c>
      <c r="D14" s="71"/>
      <c r="E14" s="73"/>
      <c r="F14" s="25" t="s">
        <v>50</v>
      </c>
      <c r="G14" s="71"/>
      <c r="H14" s="73"/>
      <c r="I14" s="72"/>
      <c r="J14" s="72"/>
      <c r="K14" s="28" t="s">
        <v>99</v>
      </c>
      <c r="L14" s="25"/>
      <c r="M14" s="32">
        <v>18</v>
      </c>
      <c r="N14" s="24">
        <f>TRUNC(0.00376*((60*TRUNC(M14))+(100*(M14-TRUNC(M14)))-1060)^2)</f>
        <v>1</v>
      </c>
      <c r="O14" s="25"/>
      <c r="P14" s="32">
        <v>18</v>
      </c>
      <c r="Q14" s="24">
        <f>TRUNC(0.00376*((60*TRUNC(P14))+(100*(P14-TRUNC(P14)))-1060)^2)</f>
        <v>1</v>
      </c>
      <c r="R14" s="27">
        <f t="shared" si="2"/>
        <v>2</v>
      </c>
      <c r="S14" s="27">
        <f t="shared" si="3"/>
        <v>6514</v>
      </c>
      <c r="T14" s="29"/>
      <c r="U14" s="27"/>
    </row>
    <row r="15" spans="2:21" ht="39.75" customHeight="1">
      <c r="B15" s="24" t="s">
        <v>51</v>
      </c>
      <c r="C15" s="25" t="s">
        <v>52</v>
      </c>
      <c r="D15" s="71"/>
      <c r="E15" s="72"/>
      <c r="F15" s="25" t="s">
        <v>53</v>
      </c>
      <c r="G15" s="71"/>
      <c r="H15" s="72"/>
      <c r="I15" s="72"/>
      <c r="J15" s="72"/>
      <c r="K15" s="28" t="s">
        <v>100</v>
      </c>
      <c r="L15" s="34"/>
      <c r="M15" s="32">
        <v>57</v>
      </c>
      <c r="N15" s="27">
        <f>TRUNC(0.000212*((60*TRUNC(M15))+(100*(M15-TRUNC(M15)))-3470)^2)</f>
        <v>0</v>
      </c>
      <c r="O15" s="25"/>
      <c r="P15" s="32">
        <v>57</v>
      </c>
      <c r="Q15" s="27">
        <f>TRUNC(0.000212*((60*TRUNC(P15))+(100*(P15-TRUNC(P15)))-3470)^2)-1</f>
        <v>-1</v>
      </c>
      <c r="R15" s="27">
        <f t="shared" si="2"/>
        <v>-1</v>
      </c>
      <c r="S15" s="27">
        <f t="shared" si="3"/>
        <v>6513</v>
      </c>
      <c r="T15" s="29"/>
      <c r="U15" s="27"/>
    </row>
    <row r="16" spans="2:21" ht="39.75" customHeight="1">
      <c r="B16" s="24" t="s">
        <v>105</v>
      </c>
      <c r="C16" s="25" t="s">
        <v>17</v>
      </c>
      <c r="D16" s="70"/>
      <c r="E16" s="72"/>
      <c r="F16" s="25" t="s">
        <v>55</v>
      </c>
      <c r="G16" s="70"/>
      <c r="H16" s="72"/>
      <c r="I16" s="72"/>
      <c r="J16" s="72"/>
      <c r="K16" s="28" t="s">
        <v>101</v>
      </c>
      <c r="L16" s="25" t="s">
        <v>14</v>
      </c>
      <c r="M16" s="30">
        <v>4.5</v>
      </c>
      <c r="N16" s="27">
        <f>TRUNC(1.821/2*((M16+50)^2+(M16+50+0.01)^2)-5000)</f>
        <v>409</v>
      </c>
      <c r="O16" s="25" t="s">
        <v>19</v>
      </c>
      <c r="P16" s="30">
        <v>5</v>
      </c>
      <c r="Q16" s="27">
        <f>TRUNC(1.821/2*((P16+50)^2+(P16+50+0.01)^2)-5000)</f>
        <v>509</v>
      </c>
      <c r="R16" s="27">
        <f t="shared" si="2"/>
        <v>918</v>
      </c>
      <c r="S16" s="27">
        <f t="shared" si="3"/>
        <v>7431</v>
      </c>
      <c r="T16" s="29"/>
      <c r="U16" s="27"/>
    </row>
    <row r="17" spans="2:21" ht="39.75" customHeight="1">
      <c r="B17" s="24" t="s">
        <v>106</v>
      </c>
      <c r="C17" s="25" t="s">
        <v>54</v>
      </c>
      <c r="D17" s="70"/>
      <c r="E17" s="72"/>
      <c r="F17" s="25" t="s">
        <v>44</v>
      </c>
      <c r="G17" s="70"/>
      <c r="H17" s="72"/>
      <c r="I17" s="72"/>
      <c r="J17" s="72"/>
      <c r="K17" s="28" t="s">
        <v>102</v>
      </c>
      <c r="L17" s="25" t="s">
        <v>15</v>
      </c>
      <c r="M17" s="30">
        <v>1.4</v>
      </c>
      <c r="N17" s="27">
        <f>TRUNC(39.382/2*((M17+10.2)^2+(M17+10.2+0.01)^2)-5000)</f>
        <v>303</v>
      </c>
      <c r="O17" s="25" t="s">
        <v>22</v>
      </c>
      <c r="P17" s="30">
        <v>1.4</v>
      </c>
      <c r="Q17" s="27">
        <f>TRUNC(39.382/2*((P17+10.2)^2+(P17+10.2+0.01)^2)-5000)</f>
        <v>303</v>
      </c>
      <c r="R17" s="27">
        <f t="shared" si="2"/>
        <v>606</v>
      </c>
      <c r="S17" s="27">
        <f t="shared" si="3"/>
        <v>8037</v>
      </c>
      <c r="T17" s="29"/>
      <c r="U17" s="27"/>
    </row>
    <row r="18" spans="2:21" ht="39.75" customHeight="1">
      <c r="B18" s="24" t="s">
        <v>107</v>
      </c>
      <c r="C18" s="25" t="s">
        <v>12</v>
      </c>
      <c r="D18" s="70"/>
      <c r="E18" s="72"/>
      <c r="F18" s="25" t="s">
        <v>56</v>
      </c>
      <c r="G18" s="70"/>
      <c r="H18" s="72"/>
      <c r="I18" s="72"/>
      <c r="J18" s="72"/>
      <c r="K18" s="28" t="s">
        <v>91</v>
      </c>
      <c r="L18" s="33"/>
      <c r="M18" s="30">
        <v>5.8</v>
      </c>
      <c r="N18" s="27">
        <f>TRUNC(0.473/2*((M18+97)^2+(M18+97+0.01)^2)-5000)</f>
        <v>0</v>
      </c>
      <c r="O18" s="25"/>
      <c r="P18" s="30">
        <v>5.8</v>
      </c>
      <c r="Q18" s="27">
        <f>TRUNC(0.473/2*((P18+97)^2+(P18+97+0.01)^2)-5000)</f>
        <v>0</v>
      </c>
      <c r="R18" s="27">
        <f t="shared" si="2"/>
        <v>0</v>
      </c>
      <c r="S18" s="27">
        <f t="shared" si="3"/>
        <v>8037</v>
      </c>
      <c r="T18" s="29"/>
      <c r="U18" s="27"/>
    </row>
    <row r="19" spans="2:21" ht="39.75" customHeight="1">
      <c r="B19" s="24" t="s">
        <v>108</v>
      </c>
      <c r="C19" s="25" t="s">
        <v>57</v>
      </c>
      <c r="D19" s="70"/>
      <c r="E19" s="72"/>
      <c r="F19" s="25" t="s">
        <v>58</v>
      </c>
      <c r="G19" s="70"/>
      <c r="H19" s="72"/>
      <c r="I19" s="72"/>
      <c r="J19" s="72"/>
      <c r="K19" s="28" t="s">
        <v>100</v>
      </c>
      <c r="L19" s="25"/>
      <c r="M19" s="30">
        <v>1.475</v>
      </c>
      <c r="N19" s="27">
        <f>TRUNC(3.3766/2*((M19+37)^2+(M19+37+0.01)^2)-5000)</f>
        <v>0</v>
      </c>
      <c r="O19" s="25"/>
      <c r="P19" s="30">
        <v>1.475</v>
      </c>
      <c r="Q19" s="27">
        <f>TRUNC(3.3766/2*((P19+37)^2+(P19+37+0.01)^2)-5000)</f>
        <v>0</v>
      </c>
      <c r="R19" s="27">
        <f t="shared" si="2"/>
        <v>0</v>
      </c>
      <c r="S19" s="27">
        <f t="shared" si="3"/>
        <v>8037</v>
      </c>
      <c r="T19" s="29"/>
      <c r="U19" s="27"/>
    </row>
    <row r="20" spans="2:21" ht="39.75" customHeight="1">
      <c r="B20" s="24" t="s">
        <v>109</v>
      </c>
      <c r="C20" s="25" t="s">
        <v>46</v>
      </c>
      <c r="D20" s="70"/>
      <c r="E20" s="72"/>
      <c r="F20" s="25" t="s">
        <v>53</v>
      </c>
      <c r="G20" s="70"/>
      <c r="H20" s="72"/>
      <c r="I20" s="72"/>
      <c r="J20" s="72"/>
      <c r="K20" s="28" t="s">
        <v>101</v>
      </c>
      <c r="L20" s="25" t="s">
        <v>37</v>
      </c>
      <c r="M20" s="30">
        <v>7.5</v>
      </c>
      <c r="N20" s="27">
        <f>TRUNC(0.04298/2*((M20+681)^2+(M20+681+0.01)^2)-20000)</f>
        <v>374</v>
      </c>
      <c r="O20" s="25" t="s">
        <v>23</v>
      </c>
      <c r="P20" s="30">
        <v>7.5</v>
      </c>
      <c r="Q20" s="27">
        <f>TRUNC(0.04298/2*((P20+681)^2+(P20+681+0.01)^2)-20000)</f>
        <v>374</v>
      </c>
      <c r="R20" s="27">
        <f t="shared" si="2"/>
        <v>748</v>
      </c>
      <c r="S20" s="27">
        <f t="shared" si="3"/>
        <v>8785</v>
      </c>
      <c r="T20" s="29"/>
      <c r="U20" s="27"/>
    </row>
    <row r="21" spans="2:21" ht="39.75" customHeight="1">
      <c r="B21" s="24" t="s">
        <v>110</v>
      </c>
      <c r="C21" s="25" t="s">
        <v>57</v>
      </c>
      <c r="D21" s="70"/>
      <c r="E21" s="72"/>
      <c r="F21" s="25" t="s">
        <v>56</v>
      </c>
      <c r="G21" s="70"/>
      <c r="H21" s="72"/>
      <c r="I21" s="72"/>
      <c r="J21" s="72"/>
      <c r="K21" s="28" t="s">
        <v>91</v>
      </c>
      <c r="L21" s="25"/>
      <c r="M21" s="30">
        <v>3.7</v>
      </c>
      <c r="N21" s="27">
        <f>TRUNC(0.004233/2*((M21+2170)^2+(M21+2170+0.01)^2)-20000)</f>
        <v>0</v>
      </c>
      <c r="O21" s="25"/>
      <c r="P21" s="30">
        <v>3.7</v>
      </c>
      <c r="Q21" s="27">
        <f>TRUNC(0.004233/2*((P21+2170)^2+(P21+2170+0.01)^2)-20000)</f>
        <v>0</v>
      </c>
      <c r="R21" s="27">
        <f t="shared" si="2"/>
        <v>0</v>
      </c>
      <c r="S21" s="27">
        <f t="shared" si="3"/>
        <v>8785</v>
      </c>
      <c r="T21" s="29"/>
      <c r="U21" s="27"/>
    </row>
    <row r="22" spans="2:21" ht="39.75" customHeight="1">
      <c r="B22" s="24" t="s">
        <v>111</v>
      </c>
      <c r="C22" s="25" t="s">
        <v>58</v>
      </c>
      <c r="D22" s="70"/>
      <c r="E22" s="72"/>
      <c r="F22" s="25" t="s">
        <v>59</v>
      </c>
      <c r="G22" s="70"/>
      <c r="H22" s="72"/>
      <c r="I22" s="72"/>
      <c r="J22" s="72"/>
      <c r="K22" s="28" t="s">
        <v>90</v>
      </c>
      <c r="L22" s="25" t="s">
        <v>32</v>
      </c>
      <c r="M22" s="30">
        <v>30</v>
      </c>
      <c r="N22" s="27">
        <f>TRUNC(0.002454/2*((M22+2850)^2+(M22+2850+0.01)^2)-20000)</f>
        <v>354</v>
      </c>
      <c r="O22" s="34" t="s">
        <v>28</v>
      </c>
      <c r="P22" s="30">
        <v>25</v>
      </c>
      <c r="Q22" s="27">
        <f>TRUNC(0.002454/2*((P22+2850)^2+(P22+2850+0.01)^2)-20000)</f>
        <v>283</v>
      </c>
      <c r="R22" s="27">
        <f t="shared" si="2"/>
        <v>637</v>
      </c>
      <c r="S22" s="27">
        <f t="shared" si="3"/>
        <v>9422</v>
      </c>
      <c r="T22" s="29"/>
      <c r="U22" s="27"/>
    </row>
    <row r="23" spans="2:21" ht="39.75" customHeight="1">
      <c r="B23" s="24" t="s">
        <v>112</v>
      </c>
      <c r="C23" s="25" t="s">
        <v>60</v>
      </c>
      <c r="D23" s="70"/>
      <c r="E23" s="72"/>
      <c r="F23" s="25" t="s">
        <v>47</v>
      </c>
      <c r="G23" s="70"/>
      <c r="H23" s="72"/>
      <c r="I23" s="72"/>
      <c r="J23" s="72"/>
      <c r="K23" s="28" t="s">
        <v>101</v>
      </c>
      <c r="L23" s="25"/>
      <c r="M23" s="30">
        <v>4.3</v>
      </c>
      <c r="N23" s="27">
        <f>TRUNC(0.0029488/2*((M23+2600)^2+(M23+2600+0.01)^2)-20000)</f>
        <v>0</v>
      </c>
      <c r="O23" s="25"/>
      <c r="P23" s="30">
        <v>4.3</v>
      </c>
      <c r="Q23" s="27">
        <f>TRUNC(0.0029488/2*((P23+2600)^2+(P23+2600+0.01)^2)-20000)</f>
        <v>0</v>
      </c>
      <c r="R23" s="27">
        <f t="shared" si="2"/>
        <v>0</v>
      </c>
      <c r="S23" s="27">
        <f t="shared" si="3"/>
        <v>9422</v>
      </c>
      <c r="T23" s="29"/>
      <c r="U23" s="27"/>
    </row>
    <row r="24" spans="2:21" ht="39.75" customHeight="1">
      <c r="B24" s="24" t="s">
        <v>61</v>
      </c>
      <c r="C24" s="25" t="s">
        <v>62</v>
      </c>
      <c r="D24" s="70"/>
      <c r="E24" s="72"/>
      <c r="F24" s="25" t="s">
        <v>63</v>
      </c>
      <c r="G24" s="71"/>
      <c r="H24" s="72"/>
      <c r="I24" s="72"/>
      <c r="J24" s="72"/>
      <c r="K24" s="28" t="s">
        <v>103</v>
      </c>
      <c r="L24" s="25" t="s">
        <v>62</v>
      </c>
      <c r="M24" s="30">
        <v>50</v>
      </c>
      <c r="N24" s="27">
        <f>TRUNC(1.2019/2*((M24-70)^2+(M24-70+0)^2)-0)</f>
        <v>480</v>
      </c>
      <c r="O24" s="25" t="s">
        <v>63</v>
      </c>
      <c r="P24" s="32">
        <v>3.56</v>
      </c>
      <c r="Q24" s="27">
        <f>TRUNC(0.05404*(100*(P24-TRUNC(P24))+TRUNC(P24)*60-328)^2)</f>
        <v>457</v>
      </c>
      <c r="R24" s="27">
        <f t="shared" si="2"/>
        <v>937</v>
      </c>
      <c r="S24" s="27">
        <f t="shared" si="3"/>
        <v>10359</v>
      </c>
      <c r="T24" s="29"/>
      <c r="U24" s="27"/>
    </row>
    <row r="25" ht="24.75" customHeight="1"/>
    <row r="26" ht="24.75" customHeight="1"/>
    <row r="27" ht="24.75" customHeight="1">
      <c r="B27" s="35"/>
    </row>
    <row r="28" ht="14.25">
      <c r="B28" s="36"/>
    </row>
  </sheetData>
  <sheetProtection/>
  <mergeCells count="2">
    <mergeCell ref="R3:S3"/>
    <mergeCell ref="K2:K3"/>
  </mergeCells>
  <printOptions horizontalCentered="1" verticalCentered="1"/>
  <pageMargins left="0.1968503937007874" right="0" top="0" bottom="0.3937007874015748" header="0" footer="0"/>
  <pageSetup fitToHeight="1" fitToWidth="1" horizontalDpi="300" verticalDpi="300" orientation="portrait" paperSize="9" scale="80" r:id="rId1"/>
  <headerFooter alignWithMargins="0">
    <oddFooter>&amp;L&amp;F&amp;C&amp;A&amp;R&amp;D</oddFooter>
  </headerFooter>
  <ignoredErrors>
    <ignoredError sqref="K13 K16 K20 K23 K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8" sqref="C18"/>
    </sheetView>
  </sheetViews>
  <sheetFormatPr defaultColWidth="11.19921875" defaultRowHeight="14.25"/>
  <cols>
    <col min="2" max="2" width="7.69921875" style="0" bestFit="1" customWidth="1"/>
    <col min="3" max="3" width="7.09765625" style="0" bestFit="1" customWidth="1"/>
    <col min="4" max="4" width="13.8984375" style="0" bestFit="1" customWidth="1"/>
  </cols>
  <sheetData>
    <row r="1" spans="1:4" ht="14.25">
      <c r="A1" s="95" t="s">
        <v>128</v>
      </c>
      <c r="B1" s="94" t="s">
        <v>129</v>
      </c>
      <c r="C1" s="93" t="s">
        <v>134</v>
      </c>
      <c r="D1" s="93" t="s">
        <v>136</v>
      </c>
    </row>
    <row r="2" spans="1:4" ht="14.25">
      <c r="A2" s="95" t="s">
        <v>122</v>
      </c>
      <c r="B2" s="94" t="s">
        <v>123</v>
      </c>
      <c r="C2" s="93" t="s">
        <v>132</v>
      </c>
      <c r="D2" s="93" t="s">
        <v>135</v>
      </c>
    </row>
    <row r="3" spans="1:4" ht="14.25">
      <c r="A3" s="95" t="s">
        <v>130</v>
      </c>
      <c r="B3" s="94" t="s">
        <v>131</v>
      </c>
      <c r="C3" s="93" t="s">
        <v>134</v>
      </c>
      <c r="D3" s="93" t="s">
        <v>133</v>
      </c>
    </row>
    <row r="4" spans="1:4" ht="14.25">
      <c r="A4" s="95" t="s">
        <v>126</v>
      </c>
      <c r="B4" s="94" t="s">
        <v>127</v>
      </c>
      <c r="C4" s="93" t="s">
        <v>134</v>
      </c>
      <c r="D4" s="93" t="s">
        <v>133</v>
      </c>
    </row>
    <row r="5" spans="1:4" ht="14.25">
      <c r="A5" s="95" t="s">
        <v>124</v>
      </c>
      <c r="B5" s="94" t="s">
        <v>125</v>
      </c>
      <c r="C5" s="93" t="s">
        <v>134</v>
      </c>
      <c r="D5" s="93" t="s">
        <v>135</v>
      </c>
    </row>
    <row r="6" spans="1:4" ht="14.25">
      <c r="A6" s="95" t="s">
        <v>120</v>
      </c>
      <c r="B6" s="94" t="s">
        <v>121</v>
      </c>
      <c r="C6" s="93" t="s">
        <v>132</v>
      </c>
      <c r="D6" s="93" t="s">
        <v>133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D11" sqref="D11"/>
    </sheetView>
  </sheetViews>
  <sheetFormatPr defaultColWidth="11.19921875" defaultRowHeight="14.25"/>
  <cols>
    <col min="1" max="1" width="6.3984375" style="0" bestFit="1" customWidth="1"/>
    <col min="2" max="2" width="7.19921875" style="0" bestFit="1" customWidth="1"/>
  </cols>
  <sheetData>
    <row r="1" spans="1:2" ht="14.25">
      <c r="A1" s="95" t="s">
        <v>137</v>
      </c>
      <c r="B1" s="94" t="s">
        <v>138</v>
      </c>
    </row>
    <row r="2" spans="1:2" ht="14.25">
      <c r="A2" s="95" t="s">
        <v>143</v>
      </c>
      <c r="B2" s="94" t="s">
        <v>144</v>
      </c>
    </row>
    <row r="3" spans="1:2" ht="14.25">
      <c r="A3" s="95" t="s">
        <v>139</v>
      </c>
      <c r="B3" s="94" t="s">
        <v>140</v>
      </c>
    </row>
    <row r="4" spans="1:2" ht="14.25">
      <c r="A4" s="95" t="s">
        <v>141</v>
      </c>
      <c r="B4" s="94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 Information client principal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BULEONFL</dc:creator>
  <cp:keywords/>
  <dc:description/>
  <cp:lastModifiedBy>David</cp:lastModifiedBy>
  <cp:lastPrinted>2009-04-28T22:13:49Z</cp:lastPrinted>
  <dcterms:created xsi:type="dcterms:W3CDTF">2009-04-27T10:50:38Z</dcterms:created>
  <dcterms:modified xsi:type="dcterms:W3CDTF">2009-04-28T22:14:43Z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113316165</vt:i4>
  </property>
  <property fmtid="{D5CDD505-2E9C-101B-9397-08002B2CF9AE}" pid="3" name="_NewReviewCycle">
    <vt:lpwstr/>
  </property>
  <property fmtid="{D5CDD505-2E9C-101B-9397-08002B2CF9AE}" pid="4" name="_EmailSubject">
    <vt:lpwstr>Interclubs N2 - Niort</vt:lpwstr>
  </property>
  <property fmtid="{D5CDD505-2E9C-101B-9397-08002B2CF9AE}" pid="5" name="_AuthorEmail">
    <vt:lpwstr>BULEONFL@cmcic-services.fr</vt:lpwstr>
  </property>
  <property fmtid="{D5CDD505-2E9C-101B-9397-08002B2CF9AE}" pid="6" name="_AuthorEmailDisplayName">
    <vt:lpwstr>BULEON Florent</vt:lpwstr>
  </property>
  <property fmtid="{D5CDD505-2E9C-101B-9397-08002B2CF9AE}" pid="7" name="_ReviewingToolsShownOnce">
    <vt:lpwstr/>
  </property>
</Properties>
</file>